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葛岭镇2022年森林生态效益补偿资金安排表" sheetId="1" r:id="rId1"/>
  </sheets>
  <calcPr calcId="144525"/>
</workbook>
</file>

<file path=xl/comments1.xml><?xml version="1.0" encoding="utf-8"?>
<comments xmlns="http://schemas.openxmlformats.org/spreadsheetml/2006/main">
  <authors>
    <author>作者</author>
  </authors>
  <commentList>
    <comment ref="F26" authorId="0">
      <text>
        <r>
          <rPr>
            <b/>
            <sz val="9"/>
            <rFont val="宋体"/>
            <charset val="134"/>
          </rPr>
          <t xml:space="preserve">作者:
</t>
        </r>
      </text>
    </comment>
    <comment ref="I26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少1元</t>
        </r>
      </text>
    </comment>
  </commentList>
</comments>
</file>

<file path=xl/sharedStrings.xml><?xml version="1.0" encoding="utf-8"?>
<sst xmlns="http://schemas.openxmlformats.org/spreadsheetml/2006/main" count="38" uniqueCount="37">
  <si>
    <t>附件1</t>
  </si>
  <si>
    <t>葛岭镇2022年森林生态效益补偿资金安排表</t>
  </si>
  <si>
    <t>单位：亩、元</t>
  </si>
  <si>
    <t>村别</t>
  </si>
  <si>
    <t>2022年列入补偿面积及补偿资金</t>
  </si>
  <si>
    <t>森林生态效益补偿资金支出安排</t>
  </si>
  <si>
    <t>备注</t>
  </si>
  <si>
    <t>补偿面积</t>
  </si>
  <si>
    <t>其中乔木林
及其他林面积</t>
  </si>
  <si>
    <t>补偿资金
总额</t>
  </si>
  <si>
    <t>林权所有者补偿</t>
  </si>
  <si>
    <t>村集体
监管费</t>
  </si>
  <si>
    <t>护林员
工资</t>
  </si>
  <si>
    <t>合计</t>
  </si>
  <si>
    <t>小计</t>
  </si>
  <si>
    <t>林权所有者
补偿资金</t>
  </si>
  <si>
    <t>林地所有者
补偿分成</t>
  </si>
  <si>
    <t>黄埔林场</t>
  </si>
  <si>
    <t>蕉坑</t>
  </si>
  <si>
    <t>小洲</t>
  </si>
  <si>
    <t>蒲边</t>
  </si>
  <si>
    <t>东星</t>
  </si>
  <si>
    <t>台口</t>
  </si>
  <si>
    <t>溪洋</t>
  </si>
  <si>
    <t>万石</t>
  </si>
  <si>
    <t>黄埔</t>
  </si>
  <si>
    <t>九老</t>
  </si>
  <si>
    <t>溪西</t>
  </si>
  <si>
    <t>溪南</t>
  </si>
  <si>
    <t>赤壁</t>
  </si>
  <si>
    <t>葛岭</t>
  </si>
  <si>
    <t>龙村</t>
  </si>
  <si>
    <t>巫洋</t>
  </si>
  <si>
    <t>立洋</t>
  </si>
  <si>
    <t>林场（黄埔）</t>
  </si>
  <si>
    <t>林场（台口）</t>
  </si>
  <si>
    <t>葛岭镇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</si>
</sst>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27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9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10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13" applyNumberFormat="0" applyAlignment="0" applyProtection="0">
      <alignment vertical="center"/>
    </xf>
    <xf numFmtId="0" fontId="19" fillId="11" borderId="9" applyNumberFormat="0" applyAlignment="0" applyProtection="0">
      <alignment vertical="center"/>
    </xf>
    <xf numFmtId="0" fontId="20" fillId="12" borderId="14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24">
    <xf numFmtId="0" fontId="0" fillId="0" borderId="0" xfId="0"/>
    <xf numFmtId="0" fontId="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176" fontId="0" fillId="0" borderId="6" xfId="0" applyNumberFormat="1" applyFill="1" applyBorder="1" applyAlignment="1">
      <alignment horizontal="center" vertical="center"/>
    </xf>
    <xf numFmtId="176" fontId="0" fillId="0" borderId="8" xfId="0" applyNumberFormat="1" applyFill="1" applyBorder="1" applyAlignment="1">
      <alignment horizontal="center" vertical="center"/>
    </xf>
    <xf numFmtId="176" fontId="0" fillId="0" borderId="7" xfId="0" applyNumberFormat="1" applyFill="1" applyBorder="1" applyAlignment="1">
      <alignment horizontal="center" vertical="center"/>
    </xf>
    <xf numFmtId="176" fontId="0" fillId="0" borderId="1" xfId="0" applyNumberForma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6"/>
  <sheetViews>
    <sheetView tabSelected="1" workbookViewId="0">
      <selection activeCell="E25" sqref="E7:E25"/>
    </sheetView>
  </sheetViews>
  <sheetFormatPr defaultColWidth="9" defaultRowHeight="13.5"/>
  <cols>
    <col min="1" max="1" width="12.625" style="2" customWidth="1"/>
    <col min="2" max="2" width="9.25" style="2" customWidth="1"/>
    <col min="3" max="3" width="14.25" style="3" customWidth="1"/>
    <col min="4" max="4" width="14.875" style="2" customWidth="1"/>
    <col min="5" max="5" width="8.45833333333333" style="2" customWidth="1"/>
    <col min="6" max="6" width="13.875" style="2" customWidth="1"/>
    <col min="7" max="7" width="10.25" style="2" customWidth="1"/>
    <col min="8" max="8" width="8.875" style="2" customWidth="1"/>
    <col min="9" max="10" width="11.625" style="2" customWidth="1"/>
    <col min="11" max="11" width="13.875" style="2" customWidth="1"/>
    <col min="12" max="12" width="9.5" style="2" customWidth="1"/>
    <col min="13" max="13" width="9" style="2" hidden="1" customWidth="1"/>
    <col min="14" max="14" width="1.35833333333333" style="2" customWidth="1"/>
    <col min="15" max="16384" width="9" style="2"/>
  </cols>
  <sheetData>
    <row r="1" ht="21" customHeight="1" spans="1:12">
      <c r="A1" s="3" t="s">
        <v>0</v>
      </c>
      <c r="B1" s="3"/>
      <c r="D1" s="3"/>
      <c r="E1" s="3"/>
      <c r="F1" s="3"/>
      <c r="G1" s="3"/>
      <c r="H1" s="3"/>
      <c r="I1" s="3"/>
      <c r="J1" s="3"/>
      <c r="K1" s="3"/>
      <c r="L1" s="3"/>
    </row>
    <row r="2" ht="21" customHeight="1" spans="1:12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="1" customFormat="1" ht="21" customHeight="1" spans="1:12">
      <c r="A3" s="5"/>
      <c r="B3" s="5"/>
      <c r="C3" s="5"/>
      <c r="D3" s="5"/>
      <c r="E3" s="5"/>
      <c r="F3" s="5"/>
      <c r="G3" s="5"/>
      <c r="H3" s="5"/>
      <c r="I3" s="17" t="s">
        <v>2</v>
      </c>
      <c r="J3" s="17"/>
      <c r="K3" s="17"/>
      <c r="L3" s="5"/>
    </row>
    <row r="4" s="1" customFormat="1" ht="21" customHeight="1" spans="1:12">
      <c r="A4" s="6" t="s">
        <v>3</v>
      </c>
      <c r="B4" s="6" t="s">
        <v>4</v>
      </c>
      <c r="C4" s="6"/>
      <c r="D4" s="6"/>
      <c r="E4" s="7" t="s">
        <v>5</v>
      </c>
      <c r="F4" s="8"/>
      <c r="G4" s="8"/>
      <c r="H4" s="8"/>
      <c r="I4" s="8"/>
      <c r="J4" s="8"/>
      <c r="K4" s="10"/>
      <c r="L4" s="6" t="s">
        <v>6</v>
      </c>
    </row>
    <row r="5" s="1" customFormat="1" ht="21" customHeight="1" spans="1:12">
      <c r="A5" s="6"/>
      <c r="B5" s="9" t="s">
        <v>7</v>
      </c>
      <c r="C5" s="9" t="s">
        <v>8</v>
      </c>
      <c r="D5" s="9" t="s">
        <v>9</v>
      </c>
      <c r="E5" s="7" t="s">
        <v>10</v>
      </c>
      <c r="F5" s="8"/>
      <c r="G5" s="8"/>
      <c r="H5" s="10"/>
      <c r="I5" s="9" t="s">
        <v>11</v>
      </c>
      <c r="J5" s="9" t="s">
        <v>12</v>
      </c>
      <c r="K5" s="18" t="s">
        <v>13</v>
      </c>
      <c r="L5" s="6"/>
    </row>
    <row r="6" s="1" customFormat="1" ht="44" customHeight="1" spans="1:12">
      <c r="A6" s="6"/>
      <c r="B6" s="9"/>
      <c r="C6" s="9"/>
      <c r="D6" s="9"/>
      <c r="E6" s="9" t="s">
        <v>14</v>
      </c>
      <c r="F6" s="9" t="s">
        <v>15</v>
      </c>
      <c r="G6" s="9" t="s">
        <v>16</v>
      </c>
      <c r="H6" s="9" t="s">
        <v>17</v>
      </c>
      <c r="I6" s="9"/>
      <c r="J6" s="9"/>
      <c r="K6" s="19"/>
      <c r="L6" s="6"/>
    </row>
    <row r="7" ht="20" customHeight="1" spans="1:12">
      <c r="A7" s="6" t="s">
        <v>18</v>
      </c>
      <c r="B7" s="11">
        <v>2826</v>
      </c>
      <c r="C7" s="12">
        <f>ROUND(B7/$B$26*$C$26,0)</f>
        <v>2740</v>
      </c>
      <c r="D7" s="12">
        <f>ROUND(C7*26.6+(B7-C7)*25.6,0)</f>
        <v>75086</v>
      </c>
      <c r="E7" s="13">
        <v>48806</v>
      </c>
      <c r="F7" s="11">
        <f>ROUND(D7*0.65,0)</f>
        <v>48806</v>
      </c>
      <c r="G7" s="11"/>
      <c r="H7" s="11"/>
      <c r="I7" s="11">
        <f>ROUND(D7*0.15,0)</f>
        <v>11263</v>
      </c>
      <c r="J7" s="11">
        <f>ROUND(D7*0.2,0)</f>
        <v>15017</v>
      </c>
      <c r="K7" s="12">
        <f>ROUND(SUM(F7:J7),2)</f>
        <v>75086</v>
      </c>
      <c r="L7" s="20"/>
    </row>
    <row r="8" ht="20" customHeight="1" spans="1:12">
      <c r="A8" s="6" t="s">
        <v>19</v>
      </c>
      <c r="B8" s="11">
        <v>4364</v>
      </c>
      <c r="C8" s="12">
        <f>ROUND(B8/$B$26*$C$26,0)</f>
        <v>4232</v>
      </c>
      <c r="D8" s="12">
        <f t="shared" ref="D8:D24" si="0">ROUND(C8*26.6+(B8-C8)*25.6,0)</f>
        <v>115950</v>
      </c>
      <c r="E8" s="13">
        <v>75368</v>
      </c>
      <c r="F8" s="11">
        <f t="shared" ref="F8:F22" si="1">ROUND(D8*0.65,0)</f>
        <v>75368</v>
      </c>
      <c r="G8" s="11"/>
      <c r="H8" s="11"/>
      <c r="I8" s="11">
        <f>ROUND(D8*0.15,0)-1</f>
        <v>17392</v>
      </c>
      <c r="J8" s="11">
        <f>ROUND(D8*0.2,0)</f>
        <v>23190</v>
      </c>
      <c r="K8" s="12">
        <f t="shared" ref="K8:K24" si="2">ROUND(SUM(F8:J8),2)</f>
        <v>115950</v>
      </c>
      <c r="L8" s="21"/>
    </row>
    <row r="9" ht="20" customHeight="1" spans="1:12">
      <c r="A9" s="6" t="s">
        <v>20</v>
      </c>
      <c r="B9" s="11">
        <v>2756</v>
      </c>
      <c r="C9" s="12">
        <f>ROUND(B9/$B$26*$C$26,0)</f>
        <v>2672</v>
      </c>
      <c r="D9" s="12">
        <f t="shared" si="0"/>
        <v>73226</v>
      </c>
      <c r="E9" s="13">
        <v>47597</v>
      </c>
      <c r="F9" s="11">
        <f t="shared" si="1"/>
        <v>47597</v>
      </c>
      <c r="G9" s="11"/>
      <c r="H9" s="11"/>
      <c r="I9" s="11">
        <f t="shared" ref="I9:I22" si="3">ROUND(D9*0.15,0)</f>
        <v>10984</v>
      </c>
      <c r="J9" s="11">
        <f t="shared" ref="J9:J24" si="4">ROUND(D9*0.2,0)</f>
        <v>14645</v>
      </c>
      <c r="K9" s="12">
        <f t="shared" si="2"/>
        <v>73226</v>
      </c>
      <c r="L9" s="21"/>
    </row>
    <row r="10" ht="20" customHeight="1" spans="1:12">
      <c r="A10" s="6" t="s">
        <v>21</v>
      </c>
      <c r="B10" s="11">
        <v>44</v>
      </c>
      <c r="C10" s="12">
        <f>ROUND(B10/$B$26*$C$26,0)+1</f>
        <v>44</v>
      </c>
      <c r="D10" s="12">
        <f t="shared" si="0"/>
        <v>1170</v>
      </c>
      <c r="E10" s="13"/>
      <c r="F10" s="11"/>
      <c r="G10" s="11"/>
      <c r="H10" s="11"/>
      <c r="I10" s="11">
        <v>936</v>
      </c>
      <c r="J10" s="11">
        <f t="shared" si="4"/>
        <v>234</v>
      </c>
      <c r="K10" s="12">
        <f t="shared" si="2"/>
        <v>1170</v>
      </c>
      <c r="L10" s="21"/>
    </row>
    <row r="11" ht="20" customHeight="1" spans="1:12">
      <c r="A11" s="6" t="s">
        <v>22</v>
      </c>
      <c r="B11" s="11">
        <v>2665</v>
      </c>
      <c r="C11" s="12">
        <f>ROUND(B11/$B$26*$C$26,0)</f>
        <v>2584</v>
      </c>
      <c r="D11" s="12">
        <f t="shared" si="0"/>
        <v>70808</v>
      </c>
      <c r="E11" s="13">
        <v>46025</v>
      </c>
      <c r="F11" s="11">
        <f t="shared" si="1"/>
        <v>46025</v>
      </c>
      <c r="G11" s="11"/>
      <c r="H11" s="11"/>
      <c r="I11" s="11">
        <f>ROUND(D11*0.15,0)-1</f>
        <v>10620</v>
      </c>
      <c r="J11" s="11">
        <f>ROUND(D11*0.2,0)+1</f>
        <v>14163</v>
      </c>
      <c r="K11" s="12">
        <f t="shared" si="2"/>
        <v>70808</v>
      </c>
      <c r="L11" s="21"/>
    </row>
    <row r="12" ht="20" customHeight="1" spans="1:12">
      <c r="A12" s="6" t="s">
        <v>23</v>
      </c>
      <c r="B12" s="11">
        <v>6034</v>
      </c>
      <c r="C12" s="12">
        <f>ROUND(B12/$B$26*$C$26,0)</f>
        <v>5851</v>
      </c>
      <c r="D12" s="12">
        <f t="shared" si="0"/>
        <v>160321</v>
      </c>
      <c r="E12" s="13">
        <v>104209</v>
      </c>
      <c r="F12" s="11">
        <f t="shared" si="1"/>
        <v>104209</v>
      </c>
      <c r="G12" s="11"/>
      <c r="H12" s="11"/>
      <c r="I12" s="11">
        <f>ROUND(D12*0.15,0)-1</f>
        <v>24047</v>
      </c>
      <c r="J12" s="11">
        <f>ROUND(D12*0.2,0)+1</f>
        <v>32065</v>
      </c>
      <c r="K12" s="12">
        <f t="shared" si="2"/>
        <v>160321</v>
      </c>
      <c r="L12" s="21"/>
    </row>
    <row r="13" ht="20" customHeight="1" spans="1:12">
      <c r="A13" s="6" t="s">
        <v>24</v>
      </c>
      <c r="B13" s="11">
        <v>14615</v>
      </c>
      <c r="C13" s="12">
        <f>ROUND(B13/$B$26*$C$26,0)</f>
        <v>14172</v>
      </c>
      <c r="D13" s="12">
        <f t="shared" si="0"/>
        <v>388316</v>
      </c>
      <c r="E13" s="13">
        <v>252405</v>
      </c>
      <c r="F13" s="11">
        <f t="shared" si="1"/>
        <v>252405</v>
      </c>
      <c r="G13" s="11"/>
      <c r="H13" s="11"/>
      <c r="I13" s="11">
        <f>ROUND(D13*0.15,0)+1</f>
        <v>58248</v>
      </c>
      <c r="J13" s="11">
        <f t="shared" si="4"/>
        <v>77663</v>
      </c>
      <c r="K13" s="12">
        <f t="shared" si="2"/>
        <v>388316</v>
      </c>
      <c r="L13" s="21"/>
    </row>
    <row r="14" ht="20" customHeight="1" spans="1:12">
      <c r="A14" s="6" t="s">
        <v>25</v>
      </c>
      <c r="B14" s="11">
        <v>2404</v>
      </c>
      <c r="C14" s="12">
        <f>ROUND(B14/$B$26*$C$26,0)-1</f>
        <v>2330</v>
      </c>
      <c r="D14" s="12">
        <f t="shared" si="0"/>
        <v>63872</v>
      </c>
      <c r="E14" s="13">
        <v>41517</v>
      </c>
      <c r="F14" s="11">
        <f t="shared" si="1"/>
        <v>41517</v>
      </c>
      <c r="G14" s="11"/>
      <c r="H14" s="11"/>
      <c r="I14" s="11">
        <f t="shared" si="3"/>
        <v>9581</v>
      </c>
      <c r="J14" s="11">
        <f t="shared" si="4"/>
        <v>12774</v>
      </c>
      <c r="K14" s="12">
        <f t="shared" si="2"/>
        <v>63872</v>
      </c>
      <c r="L14" s="21"/>
    </row>
    <row r="15" ht="20" customHeight="1" spans="1:12">
      <c r="A15" s="6" t="s">
        <v>26</v>
      </c>
      <c r="B15" s="11">
        <v>4548</v>
      </c>
      <c r="C15" s="12">
        <f t="shared" ref="C15:C22" si="5">ROUND(B15/$B$26*$C$26,0)</f>
        <v>4410</v>
      </c>
      <c r="D15" s="12">
        <f t="shared" si="0"/>
        <v>120839</v>
      </c>
      <c r="E15" s="13">
        <v>78545</v>
      </c>
      <c r="F15" s="11">
        <f t="shared" si="1"/>
        <v>78545</v>
      </c>
      <c r="G15" s="11"/>
      <c r="H15" s="11"/>
      <c r="I15" s="11">
        <f t="shared" si="3"/>
        <v>18126</v>
      </c>
      <c r="J15" s="11">
        <f t="shared" si="4"/>
        <v>24168</v>
      </c>
      <c r="K15" s="12">
        <f t="shared" si="2"/>
        <v>120839</v>
      </c>
      <c r="L15" s="21"/>
    </row>
    <row r="16" ht="20" customHeight="1" spans="1:12">
      <c r="A16" s="6" t="s">
        <v>27</v>
      </c>
      <c r="B16" s="11">
        <v>6938</v>
      </c>
      <c r="C16" s="12">
        <f t="shared" si="5"/>
        <v>6728</v>
      </c>
      <c r="D16" s="12">
        <f t="shared" si="0"/>
        <v>184341</v>
      </c>
      <c r="E16" s="13">
        <v>119822</v>
      </c>
      <c r="F16" s="11">
        <f t="shared" si="1"/>
        <v>119822</v>
      </c>
      <c r="G16" s="11"/>
      <c r="H16" s="11"/>
      <c r="I16" s="11">
        <f t="shared" si="3"/>
        <v>27651</v>
      </c>
      <c r="J16" s="11">
        <f t="shared" si="4"/>
        <v>36868</v>
      </c>
      <c r="K16" s="12">
        <f t="shared" si="2"/>
        <v>184341</v>
      </c>
      <c r="L16" s="21"/>
    </row>
    <row r="17" ht="20" customHeight="1" spans="1:12">
      <c r="A17" s="6" t="s">
        <v>28</v>
      </c>
      <c r="B17" s="11">
        <v>1674</v>
      </c>
      <c r="C17" s="12">
        <f t="shared" si="5"/>
        <v>1623</v>
      </c>
      <c r="D17" s="12">
        <f t="shared" si="0"/>
        <v>44477</v>
      </c>
      <c r="E17" s="13">
        <v>28910</v>
      </c>
      <c r="F17" s="11">
        <f t="shared" si="1"/>
        <v>28910</v>
      </c>
      <c r="G17" s="11"/>
      <c r="H17" s="11"/>
      <c r="I17" s="11">
        <f t="shared" si="3"/>
        <v>6672</v>
      </c>
      <c r="J17" s="11">
        <f t="shared" si="4"/>
        <v>8895</v>
      </c>
      <c r="K17" s="12">
        <f t="shared" si="2"/>
        <v>44477</v>
      </c>
      <c r="L17" s="21"/>
    </row>
    <row r="18" ht="20" customHeight="1" spans="1:12">
      <c r="A18" s="6" t="s">
        <v>29</v>
      </c>
      <c r="B18" s="11">
        <v>42152</v>
      </c>
      <c r="C18" s="12">
        <f t="shared" si="5"/>
        <v>40874</v>
      </c>
      <c r="D18" s="12">
        <f t="shared" si="0"/>
        <v>1119965</v>
      </c>
      <c r="E18" s="13">
        <v>727977</v>
      </c>
      <c r="F18" s="11">
        <f t="shared" si="1"/>
        <v>727977</v>
      </c>
      <c r="G18" s="11"/>
      <c r="H18" s="11"/>
      <c r="I18" s="11">
        <f t="shared" si="3"/>
        <v>167995</v>
      </c>
      <c r="J18" s="11">
        <f t="shared" si="4"/>
        <v>223993</v>
      </c>
      <c r="K18" s="12">
        <f t="shared" si="2"/>
        <v>1119965</v>
      </c>
      <c r="L18" s="21"/>
    </row>
    <row r="19" ht="20" customHeight="1" spans="1:12">
      <c r="A19" s="6" t="s">
        <v>30</v>
      </c>
      <c r="B19" s="11">
        <v>29305</v>
      </c>
      <c r="C19" s="12">
        <f t="shared" si="5"/>
        <v>28417</v>
      </c>
      <c r="D19" s="12">
        <f t="shared" si="0"/>
        <v>778625</v>
      </c>
      <c r="E19" s="13">
        <v>506106</v>
      </c>
      <c r="F19" s="11">
        <f t="shared" si="1"/>
        <v>506106</v>
      </c>
      <c r="G19" s="11"/>
      <c r="H19" s="11"/>
      <c r="I19" s="11">
        <f t="shared" si="3"/>
        <v>116794</v>
      </c>
      <c r="J19" s="11">
        <f t="shared" si="4"/>
        <v>155725</v>
      </c>
      <c r="K19" s="12">
        <f t="shared" si="2"/>
        <v>778625</v>
      </c>
      <c r="L19" s="21"/>
    </row>
    <row r="20" ht="20" customHeight="1" spans="1:12">
      <c r="A20" s="6" t="s">
        <v>31</v>
      </c>
      <c r="B20" s="11">
        <v>5957</v>
      </c>
      <c r="C20" s="12">
        <f t="shared" si="5"/>
        <v>5776</v>
      </c>
      <c r="D20" s="12">
        <f t="shared" si="0"/>
        <v>158275</v>
      </c>
      <c r="E20" s="13">
        <v>102879</v>
      </c>
      <c r="F20" s="11">
        <f t="shared" si="1"/>
        <v>102879</v>
      </c>
      <c r="G20" s="11"/>
      <c r="H20" s="11"/>
      <c r="I20" s="11">
        <f t="shared" si="3"/>
        <v>23741</v>
      </c>
      <c r="J20" s="11">
        <f t="shared" si="4"/>
        <v>31655</v>
      </c>
      <c r="K20" s="12">
        <f t="shared" si="2"/>
        <v>158275</v>
      </c>
      <c r="L20" s="21"/>
    </row>
    <row r="21" ht="20" customHeight="1" spans="1:12">
      <c r="A21" s="6" t="s">
        <v>32</v>
      </c>
      <c r="B21" s="11">
        <v>7642</v>
      </c>
      <c r="C21" s="12">
        <f t="shared" si="5"/>
        <v>7410</v>
      </c>
      <c r="D21" s="12">
        <f t="shared" si="0"/>
        <v>203045</v>
      </c>
      <c r="E21" s="13">
        <v>131979</v>
      </c>
      <c r="F21" s="11">
        <f t="shared" si="1"/>
        <v>131979</v>
      </c>
      <c r="G21" s="11"/>
      <c r="H21" s="11"/>
      <c r="I21" s="11">
        <f t="shared" si="3"/>
        <v>30457</v>
      </c>
      <c r="J21" s="11">
        <f t="shared" si="4"/>
        <v>40609</v>
      </c>
      <c r="K21" s="12">
        <f t="shared" si="2"/>
        <v>203045</v>
      </c>
      <c r="L21" s="21"/>
    </row>
    <row r="22" ht="20" customHeight="1" spans="1:12">
      <c r="A22" s="6" t="s">
        <v>33</v>
      </c>
      <c r="B22" s="11">
        <v>3536</v>
      </c>
      <c r="C22" s="12">
        <f t="shared" si="5"/>
        <v>3429</v>
      </c>
      <c r="D22" s="12">
        <f t="shared" si="0"/>
        <v>93951</v>
      </c>
      <c r="E22" s="13">
        <v>61068</v>
      </c>
      <c r="F22" s="11">
        <f t="shared" si="1"/>
        <v>61068</v>
      </c>
      <c r="G22" s="11"/>
      <c r="H22" s="11"/>
      <c r="I22" s="11">
        <f t="shared" si="3"/>
        <v>14093</v>
      </c>
      <c r="J22" s="11">
        <f t="shared" si="4"/>
        <v>18790</v>
      </c>
      <c r="K22" s="12">
        <f t="shared" si="2"/>
        <v>93951</v>
      </c>
      <c r="L22" s="21"/>
    </row>
    <row r="23" ht="20" customHeight="1" spans="1:12">
      <c r="A23" s="6" t="s">
        <v>34</v>
      </c>
      <c r="B23" s="11">
        <v>1040</v>
      </c>
      <c r="C23" s="12">
        <f>ROUND(B23/$B$26*$C$26,0)+1</f>
        <v>1009</v>
      </c>
      <c r="D23" s="12">
        <f t="shared" si="0"/>
        <v>27633</v>
      </c>
      <c r="E23" s="13">
        <v>22107</v>
      </c>
      <c r="F23" s="11">
        <v>0</v>
      </c>
      <c r="G23" s="11">
        <v>8290</v>
      </c>
      <c r="H23" s="11">
        <v>13817</v>
      </c>
      <c r="I23" s="11"/>
      <c r="J23" s="11">
        <f>ROUND(D23*0.2,0)-1</f>
        <v>5526</v>
      </c>
      <c r="K23" s="12">
        <f t="shared" si="2"/>
        <v>27633</v>
      </c>
      <c r="L23" s="21"/>
    </row>
    <row r="24" ht="20" customHeight="1" spans="1:12">
      <c r="A24" s="6" t="s">
        <v>35</v>
      </c>
      <c r="B24" s="11">
        <v>1183</v>
      </c>
      <c r="C24" s="12">
        <f>ROUND(B24/$B$26*$C$26,0)</f>
        <v>1147</v>
      </c>
      <c r="D24" s="12">
        <f t="shared" si="0"/>
        <v>31432</v>
      </c>
      <c r="E24" s="13">
        <v>25146</v>
      </c>
      <c r="F24" s="11">
        <v>0</v>
      </c>
      <c r="G24" s="11">
        <v>9430</v>
      </c>
      <c r="H24" s="11">
        <v>15716</v>
      </c>
      <c r="I24" s="11"/>
      <c r="J24" s="11">
        <f t="shared" si="4"/>
        <v>6286</v>
      </c>
      <c r="K24" s="12">
        <f t="shared" si="2"/>
        <v>31432</v>
      </c>
      <c r="L24" s="21"/>
    </row>
    <row r="25" ht="21" customHeight="1" spans="1:12">
      <c r="A25" s="14" t="s">
        <v>13</v>
      </c>
      <c r="B25" s="11">
        <f>SUM(B7:B24)</f>
        <v>139683</v>
      </c>
      <c r="C25" s="11">
        <f t="shared" ref="C25:K25" si="6">SUM(C7:C24)</f>
        <v>135448</v>
      </c>
      <c r="D25" s="11">
        <f t="shared" si="6"/>
        <v>3711332</v>
      </c>
      <c r="E25" s="15">
        <v>2420466</v>
      </c>
      <c r="F25" s="11">
        <f t="shared" si="6"/>
        <v>2373213</v>
      </c>
      <c r="G25" s="11">
        <f t="shared" si="6"/>
        <v>17720</v>
      </c>
      <c r="H25" s="11">
        <f t="shared" si="6"/>
        <v>29533</v>
      </c>
      <c r="I25" s="11">
        <f t="shared" si="6"/>
        <v>548600</v>
      </c>
      <c r="J25" s="11">
        <f t="shared" si="6"/>
        <v>742266</v>
      </c>
      <c r="K25" s="11">
        <f t="shared" si="6"/>
        <v>3711332</v>
      </c>
      <c r="L25" s="22"/>
    </row>
    <row r="26" hidden="1" spans="1:12">
      <c r="A26" s="11" t="s">
        <v>36</v>
      </c>
      <c r="B26" s="11">
        <v>139683</v>
      </c>
      <c r="C26" s="11">
        <v>135448</v>
      </c>
      <c r="D26" s="16">
        <v>3711332</v>
      </c>
      <c r="E26" s="11"/>
      <c r="F26" s="11">
        <f>1621210+791156</f>
        <v>2412366</v>
      </c>
      <c r="G26" s="11">
        <f>G23+G24</f>
        <v>17720</v>
      </c>
      <c r="H26" s="11">
        <f>H23+H24</f>
        <v>29533</v>
      </c>
      <c r="I26" s="11">
        <v>556699</v>
      </c>
      <c r="J26" s="11">
        <v>742266</v>
      </c>
      <c r="K26" s="11">
        <v>3711332</v>
      </c>
      <c r="L26" s="23"/>
    </row>
  </sheetData>
  <mergeCells count="14">
    <mergeCell ref="A2:L2"/>
    <mergeCell ref="I3:K3"/>
    <mergeCell ref="B4:D4"/>
    <mergeCell ref="E4:K4"/>
    <mergeCell ref="E5:H5"/>
    <mergeCell ref="A4:A6"/>
    <mergeCell ref="B5:B6"/>
    <mergeCell ref="C5:C6"/>
    <mergeCell ref="D5:D6"/>
    <mergeCell ref="I5:I6"/>
    <mergeCell ref="J5:J6"/>
    <mergeCell ref="K5:K6"/>
    <mergeCell ref="L4:L6"/>
    <mergeCell ref="L7:L25"/>
  </mergeCells>
  <conditionalFormatting sqref="J7:J24">
    <cfRule type="duplicateValues" dxfId="0" priority="4"/>
  </conditionalFormatting>
  <pageMargins left="0.432638888888889" right="0.511805555555556" top="0.354166666666667" bottom="0.393055555555556" header="0.196527777777778" footer="0.3"/>
  <pageSetup paperSize="9" orientation="landscape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葛岭镇2022年森林生态效益补偿资金安排表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2022-09-02T09:05:06Z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54EE92AC6F764A61B1A42E823B0C0AF7</vt:lpwstr>
  </property>
  <property fmtid="{D5CDD505-2E9C-101B-9397-08002B2CF9AE}" pid="3" name="KSOProductBuildVer">
    <vt:lpwstr>2052-11.1.0.12313</vt:lpwstr>
  </property>
</Properties>
</file>