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61" windowWidth="10635" windowHeight="10995" tabRatio="806" firstSheet="1" activeTab="12"/>
  </bookViews>
  <sheets>
    <sheet name="0000000" sheetId="1" state="veryHidden" r:id="rId1"/>
    <sheet name="附件一" sheetId="2" r:id="rId2"/>
    <sheet name="15一般收入" sheetId="3" r:id="rId3"/>
    <sheet name="15一般支出" sheetId="4" r:id="rId4"/>
    <sheet name="15基金收入" sheetId="5" r:id="rId5"/>
    <sheet name="15基金支出" sheetId="6" r:id="rId6"/>
    <sheet name="15地方国有资本经营预算执行表" sheetId="7" r:id="rId7"/>
    <sheet name="15社保基金预算执行表" sheetId="8" r:id="rId8"/>
    <sheet name="附件二" sheetId="9" r:id="rId9"/>
    <sheet name="16一般收入" sheetId="10" r:id="rId10"/>
    <sheet name="16一般支出" sheetId="11" r:id="rId11"/>
    <sheet name="16基金收入" sheetId="12" r:id="rId12"/>
    <sheet name="16基金支出" sheetId="13" r:id="rId13"/>
    <sheet name="16国有资本经营预算表" sheetId="14" r:id="rId14"/>
    <sheet name="16社保基金预算表" sheetId="15" r:id="rId15"/>
  </sheets>
  <externalReferences>
    <externalReference r:id="rId18"/>
    <externalReference r:id="rId19"/>
  </externalReferences>
  <definedNames>
    <definedName name="_xlnm.Print_Area" localSheetId="6">'15地方国有资本经营预算执行表'!$A$1:$L$20</definedName>
    <definedName name="_xlnm.Print_Area" localSheetId="4">'15基金收入'!$A$1:$F$18</definedName>
    <definedName name="_xlnm.Print_Area" localSheetId="5">'15基金支出'!$A$1:$E$20</definedName>
    <definedName name="_xlnm.Print_Area" localSheetId="7">'15社保基金预算执行表'!$A$1:$M$10</definedName>
    <definedName name="_xlnm.Print_Area" localSheetId="2">'15一般收入'!$A$1:$F$30</definedName>
    <definedName name="_xlnm.Print_Area" localSheetId="3">'15一般支出'!$A$1:$E$25</definedName>
    <definedName name="_xlnm.Print_Area" localSheetId="13">'16国有资本经营预算表'!$A$1:$M$17</definedName>
    <definedName name="_xlnm.Print_Area" localSheetId="11">'16基金收入'!$A$1:$E$15</definedName>
    <definedName name="_xlnm.Print_Area" localSheetId="14">'16社保基金预算表'!$A$1:$J$11</definedName>
    <definedName name="_xlnm.Print_Area" localSheetId="9">'16一般收入'!$A$1:$E$30</definedName>
    <definedName name="_xlnm.Print_Area" localSheetId="10">'16一般支出'!$A$1:$G$27</definedName>
    <definedName name="_xlnm.Print_Area" localSheetId="8">'附件二'!$A$1:$C$28</definedName>
    <definedName name="_xlnm.Print_Area" localSheetId="1">'附件一'!$A$1:$C$27</definedName>
    <definedName name="_xlnm.Print_Titles" localSheetId="4">'15基金收入'!$1:$4</definedName>
    <definedName name="_xlnm.Print_Titles" localSheetId="5">'15基金支出'!$1:$4</definedName>
    <definedName name="_xlnm.Print_Titles" localSheetId="2">'15一般收入'!$1:$4</definedName>
    <definedName name="_xlnm.Print_Titles" localSheetId="3">'15一般支出'!$1:$4</definedName>
    <definedName name="_xlnm.Print_Titles" localSheetId="11">'16基金收入'!$1:$4</definedName>
    <definedName name="_xlnm.Print_Titles" localSheetId="12">'16基金支出'!$1:$4</definedName>
    <definedName name="_xlnm.Print_Titles" localSheetId="9">'16一般收入'!$1:$4</definedName>
    <definedName name="_xlnm.Print_Titles" localSheetId="10">'16一般支出'!$1:$4</definedName>
    <definedName name="_xlnm.Print_Titles">$2:$7</definedName>
    <definedName name="收入科目" localSheetId="7">'[2]收入科目表'!$E$6:$E$45</definedName>
    <definedName name="收入科目" localSheetId="14">'[2]收入科目表'!$E$6:$E$45</definedName>
    <definedName name="收入科目">'[1]收入科目表'!$E$6:$E$45</definedName>
    <definedName name="支出科目" localSheetId="7">'[2]支出科目表'!$D$6:$D$67</definedName>
    <definedName name="支出科目" localSheetId="14">'[2]支出科目表'!$D$6:$D$67</definedName>
    <definedName name="支出科目">'[1]支出科目表'!$D$6:$D$67</definedName>
    <definedName name="总表">#N/A</definedName>
  </definedNames>
  <calcPr fullCalcOnLoad="1" fullPrecision="0"/>
</workbook>
</file>

<file path=xl/sharedStrings.xml><?xml version="1.0" encoding="utf-8"?>
<sst xmlns="http://schemas.openxmlformats.org/spreadsheetml/2006/main" count="383" uniqueCount="267">
  <si>
    <t>增长%</t>
  </si>
  <si>
    <t>比增%</t>
  </si>
  <si>
    <t>项    目</t>
  </si>
  <si>
    <t>国有土地使用权出让金收入</t>
  </si>
  <si>
    <t>农业土地开发资金收入</t>
  </si>
  <si>
    <t>育林基金收入</t>
  </si>
  <si>
    <t>森林植被恢复费</t>
  </si>
  <si>
    <t>残疾人就业保障金收入</t>
  </si>
  <si>
    <t>支出数　</t>
  </si>
  <si>
    <t>增减额</t>
  </si>
  <si>
    <t>收入数　</t>
  </si>
  <si>
    <t>国有土地收益基金收入</t>
  </si>
  <si>
    <t>城市基础设施配套费收入</t>
  </si>
  <si>
    <t>其他政府性基金收入</t>
  </si>
  <si>
    <t>一、政府性基金支出合计</t>
  </si>
  <si>
    <t>附件二</t>
  </si>
  <si>
    <t>表1</t>
  </si>
  <si>
    <t>表3</t>
  </si>
  <si>
    <t>表2</t>
  </si>
  <si>
    <t>表4</t>
  </si>
  <si>
    <t>资源税</t>
  </si>
  <si>
    <t>(草  案）</t>
  </si>
  <si>
    <t>永   泰   县   财   政   局</t>
  </si>
  <si>
    <t>单位：万元</t>
  </si>
  <si>
    <t>1、税收收入</t>
  </si>
  <si>
    <t>增值税</t>
  </si>
  <si>
    <t>营业税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</si>
  <si>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</si>
  <si>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</si>
  <si>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</si>
  <si>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</si>
  <si>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</si>
  <si>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</si>
  <si>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</si>
  <si>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</si>
  <si>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</si>
  <si>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</si>
  <si>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其他税收收入</t>
  </si>
  <si>
    <t>2、非税收入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</si>
  <si>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</si>
  <si>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</si>
  <si>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</si>
  <si>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</si>
  <si>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</si>
  <si>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其他收入</t>
  </si>
  <si>
    <t>项          目</t>
  </si>
  <si>
    <t>政府性基金收入</t>
  </si>
  <si>
    <t>国有土地收益基金支出</t>
  </si>
  <si>
    <t>农业土地开发资金支出</t>
  </si>
  <si>
    <t>国有土地使用权出让收入安排的支出</t>
  </si>
  <si>
    <t>城市基础设施配套费安排的支出</t>
  </si>
  <si>
    <t>彩票公益金收入</t>
  </si>
  <si>
    <t>价格调节基金收入</t>
  </si>
  <si>
    <t>附件一</t>
  </si>
  <si>
    <t>预算数</t>
  </si>
  <si>
    <t>实际完成数</t>
  </si>
  <si>
    <t>上  年</t>
  </si>
  <si>
    <t>金额</t>
  </si>
  <si>
    <t>完成%</t>
  </si>
  <si>
    <t>同  期</t>
  </si>
  <si>
    <t>支出数</t>
  </si>
  <si>
    <t>增减%</t>
  </si>
  <si>
    <t xml:space="preserve">   16、住房保障支出</t>
  </si>
  <si>
    <t>一、政府性基金收入</t>
  </si>
  <si>
    <t xml:space="preserve"> 地方教育附加安排的支出</t>
  </si>
  <si>
    <t xml:space="preserve"> 新增建设用地土地有偿使用费安排的支出</t>
  </si>
  <si>
    <t xml:space="preserve"> 国有土地使用权出让收入安排的支出</t>
  </si>
  <si>
    <t xml:space="preserve"> 残疾人就业保障金支出</t>
  </si>
  <si>
    <t xml:space="preserve"> 政府住房基金支出</t>
  </si>
  <si>
    <t xml:space="preserve"> 国有土地收益基金支出</t>
  </si>
  <si>
    <t xml:space="preserve"> 农业土地开发资金支出</t>
  </si>
  <si>
    <t xml:space="preserve"> 彩票公益金安排的支出</t>
  </si>
  <si>
    <t xml:space="preserve"> 育林基金支出</t>
  </si>
  <si>
    <t xml:space="preserve"> 其他各项政府性基金支出</t>
  </si>
  <si>
    <t>其他收入</t>
  </si>
  <si>
    <t xml:space="preserve">   19、其他支出</t>
  </si>
  <si>
    <t>103060107煤炭企业利润收入</t>
  </si>
  <si>
    <t>103060118贸易企业利润收入</t>
  </si>
  <si>
    <t>103060124医药企业利润收入</t>
  </si>
  <si>
    <t>103060125农林牧渔企业利润收入</t>
  </si>
  <si>
    <t>103060198其他国有资本经营预算企业利润收入</t>
  </si>
  <si>
    <t>103060305国有独资企业产权转让收入</t>
  </si>
  <si>
    <t>收入合计</t>
  </si>
  <si>
    <t>支出合计</t>
  </si>
  <si>
    <t>单位:万元</t>
  </si>
  <si>
    <t>新型农村合作医疗保险基金</t>
  </si>
  <si>
    <t>城镇居民基本医疗保险基金</t>
  </si>
  <si>
    <t>合   计</t>
  </si>
  <si>
    <t>表5</t>
  </si>
  <si>
    <t>机关事业单位养老保险基金</t>
  </si>
  <si>
    <t>城乡居民社会养老保险基金</t>
  </si>
  <si>
    <t>从地方土地出让收益计提的教育资金收入</t>
  </si>
  <si>
    <t>永泰县2016年预算收支计划表</t>
  </si>
  <si>
    <t xml:space="preserve">   3、永泰县2016年基金预算收入计划草案</t>
  </si>
  <si>
    <t xml:space="preserve">   4、永泰县2016年基金预算支出计划草案</t>
  </si>
  <si>
    <t>　 5、永泰县2016年国有资本经营预算收支计划草案</t>
  </si>
  <si>
    <t xml:space="preserve">   6、永泰县2016年社保基金预算收支计划草案</t>
  </si>
  <si>
    <t>2015年　</t>
  </si>
  <si>
    <t>2014年支出数　</t>
  </si>
  <si>
    <t xml:space="preserve">   1、一般公共服务支出</t>
  </si>
  <si>
    <t xml:space="preserve">   2、国防支出</t>
  </si>
  <si>
    <t xml:space="preserve">   3、公共安全支出</t>
  </si>
  <si>
    <t xml:space="preserve">   4、教育支出</t>
  </si>
  <si>
    <t xml:space="preserve">   5、科学技术支出</t>
  </si>
  <si>
    <t xml:space="preserve">   6、文化体育与传媒支出</t>
  </si>
  <si>
    <t xml:space="preserve">   7、社会保障和就业支出</t>
  </si>
  <si>
    <t xml:space="preserve">   8、医疗卫生与计划生育支出</t>
  </si>
  <si>
    <t xml:space="preserve">   9、节能环保支出</t>
  </si>
  <si>
    <t xml:space="preserve">   10、城乡社区支出</t>
  </si>
  <si>
    <t xml:space="preserve">   11、农林水支出</t>
  </si>
  <si>
    <t xml:space="preserve">   12、交通运输支出</t>
  </si>
  <si>
    <t xml:space="preserve">   13、资源勘探电力信息等支出</t>
  </si>
  <si>
    <t xml:space="preserve">   14、商业服务业等支出</t>
  </si>
  <si>
    <t xml:space="preserve">   15、国土海洋气象等支出</t>
  </si>
  <si>
    <t xml:space="preserve">   17、粮油物资储备支出</t>
  </si>
  <si>
    <t>水土保持补偿费收入</t>
  </si>
  <si>
    <t>污水处理费收入</t>
  </si>
  <si>
    <t>2014年支出数　</t>
  </si>
  <si>
    <t xml:space="preserve"> 森林植被恢复费支出</t>
  </si>
  <si>
    <t>收          入</t>
  </si>
  <si>
    <t>支          出</t>
  </si>
  <si>
    <t>项        目</t>
  </si>
  <si>
    <t>预算数</t>
  </si>
  <si>
    <t>一、利润收入</t>
  </si>
  <si>
    <t>一、教育支出</t>
  </si>
  <si>
    <t>二、股利、股息收入</t>
  </si>
  <si>
    <t>二、科学技术支出</t>
  </si>
  <si>
    <t>三、产权转让收入</t>
  </si>
  <si>
    <t>四、清算收入</t>
  </si>
  <si>
    <t>四、节能环保支出</t>
  </si>
  <si>
    <t>五、城乡社区支出</t>
  </si>
  <si>
    <t>六、农林水支出</t>
  </si>
  <si>
    <t>七、交通运输支出</t>
  </si>
  <si>
    <t>九、商业服务业等支出</t>
  </si>
  <si>
    <t>十、其他支出</t>
  </si>
  <si>
    <t>十一、转移性支出</t>
  </si>
  <si>
    <t>本年收入合计</t>
  </si>
  <si>
    <t>本年支出合计</t>
  </si>
  <si>
    <t>上年结转</t>
  </si>
  <si>
    <t>结转下年</t>
  </si>
  <si>
    <t>收 入 总 计</t>
  </si>
  <si>
    <t>支 出 总 计</t>
  </si>
  <si>
    <t>单位：万元</t>
  </si>
  <si>
    <t>永泰县2015年基金预算收入执行情况表</t>
  </si>
  <si>
    <t>永泰县2015年基金预算支出执行情况表</t>
  </si>
  <si>
    <t>上  年</t>
  </si>
  <si>
    <t>同  期</t>
  </si>
  <si>
    <t>表5</t>
  </si>
  <si>
    <t>五、其他国有资本经营
　　预算收入</t>
  </si>
  <si>
    <t>三、文化体育与传媒
　　支出</t>
  </si>
  <si>
    <t>八、资源勘探电力信息
　　等支出</t>
  </si>
  <si>
    <t>2015年
预算数</t>
  </si>
  <si>
    <t>2015年
实际完成数</t>
  </si>
  <si>
    <t>永泰县2015年社保基金预算执行情况表</t>
  </si>
  <si>
    <t>永泰县2015年预算执行情况表</t>
  </si>
  <si>
    <t>　　3、永泰县2015年基金预算收入执行情况表</t>
  </si>
  <si>
    <t>　　4、永泰县2015年基金预算支出执行情况表</t>
  </si>
  <si>
    <t>　　5、永泰县2015年国有资本经营预算执行情况表</t>
  </si>
  <si>
    <t>　　6、永泰县2015年社保基金预算执行情况表</t>
  </si>
  <si>
    <t>2015年               收入完成数</t>
  </si>
  <si>
    <t>2016年预算数　</t>
  </si>
  <si>
    <t>收入80%</t>
  </si>
  <si>
    <t>2015年               支出预算数</t>
  </si>
  <si>
    <t>永泰县2016年基金预算收入计划草案</t>
  </si>
  <si>
    <t>永泰县2016年基金预算支出计划草案</t>
  </si>
  <si>
    <t>2015年               支出预算数</t>
  </si>
  <si>
    <t>价格调节基金安排的支出</t>
  </si>
  <si>
    <t>彩票公益金安排的支出</t>
  </si>
  <si>
    <t>其他政府性基金支出</t>
  </si>
  <si>
    <t>污水处理费安排的支出</t>
  </si>
  <si>
    <t>2015年
收支结余</t>
  </si>
  <si>
    <t>增减％</t>
  </si>
  <si>
    <t>永泰县2016年国有资本经营预算收支计划草案</t>
  </si>
  <si>
    <t>收入科目</t>
  </si>
  <si>
    <t>单位</t>
  </si>
  <si>
    <t>2015年
完成数</t>
  </si>
  <si>
    <t>2016年
预算数</t>
  </si>
  <si>
    <t>增减额</t>
  </si>
  <si>
    <t>比增%</t>
  </si>
  <si>
    <t>支出科目</t>
  </si>
  <si>
    <t>项目</t>
  </si>
  <si>
    <t>永泰县燃料公司</t>
  </si>
  <si>
    <t>永泰县城投公司</t>
  </si>
  <si>
    <t>防洪堤项目贷款还本付息资金</t>
  </si>
  <si>
    <t>永泰县商业总公司</t>
  </si>
  <si>
    <t>永泰县百货公司</t>
  </si>
  <si>
    <t>永泰县物联公司</t>
  </si>
  <si>
    <t>永泰县供销总公司</t>
  </si>
  <si>
    <t>永泰县医药公司</t>
  </si>
  <si>
    <t>永泰县农业机械公司</t>
  </si>
  <si>
    <t>永泰县永阳地热公司</t>
  </si>
  <si>
    <t>103060198其他国有资本经营预算企业利润收入</t>
  </si>
  <si>
    <t>永泰县市场服务中心</t>
  </si>
  <si>
    <t>永泰县2015年国有资本经营预算执行情况表</t>
  </si>
  <si>
    <t>污水处理费收入安排的支出</t>
  </si>
  <si>
    <t>水土保持补偿费收入安排的支出</t>
  </si>
  <si>
    <t>其他专项收入</t>
  </si>
  <si>
    <t>表6</t>
  </si>
  <si>
    <t>险  种</t>
  </si>
  <si>
    <t>2014年
收支结余</t>
  </si>
  <si>
    <t>基 金 收 入</t>
  </si>
  <si>
    <t>基 金 支 出</t>
  </si>
  <si>
    <t>完成％</t>
  </si>
  <si>
    <t>上年
同期</t>
  </si>
  <si>
    <t>永泰县2016年社保基金预算收支计划草案</t>
  </si>
  <si>
    <t>表6</t>
  </si>
  <si>
    <t>险  种</t>
  </si>
  <si>
    <t>2015年
收支结余</t>
  </si>
  <si>
    <t>基 金 收 入</t>
  </si>
  <si>
    <t>基 金 支 出</t>
  </si>
  <si>
    <t>2016年
收支结余</t>
  </si>
  <si>
    <t>备 注</t>
  </si>
  <si>
    <t>2015年预计
完成数</t>
  </si>
  <si>
    <t>2016年
预算数</t>
  </si>
  <si>
    <t>增减％</t>
  </si>
  <si>
    <t>机关事业单位养老保险基金</t>
  </si>
  <si>
    <t>城乡居民社会养老保险基金</t>
  </si>
  <si>
    <t>2239901其他国有资本经营预算支出</t>
  </si>
  <si>
    <t>2015年</t>
  </si>
  <si>
    <t>2016年</t>
  </si>
  <si>
    <t>　　　其中：水资源费收入</t>
  </si>
  <si>
    <t>　　　　　　教育费附加收入</t>
  </si>
  <si>
    <t>　　　　　　排污费收入</t>
  </si>
  <si>
    <t>矿产资源补偿费收入</t>
  </si>
  <si>
    <t>农田水利建设资金收入</t>
  </si>
  <si>
    <t>残疾人就业保障金收入</t>
  </si>
  <si>
    <t>森林植被恢复费收入</t>
  </si>
  <si>
    <t>育林基金收入</t>
  </si>
  <si>
    <t>污水处理费收入</t>
  </si>
  <si>
    <t xml:space="preserve">   18、债务付息支出</t>
  </si>
  <si>
    <t>其中：</t>
  </si>
  <si>
    <t>可统筹的
财力安排</t>
  </si>
  <si>
    <t>　　一般公共服务支出</t>
  </si>
  <si>
    <t>　　国防支出</t>
  </si>
  <si>
    <t>　　公共安全支出</t>
  </si>
  <si>
    <t>　　教育支出</t>
  </si>
  <si>
    <t>　　科学技术支出</t>
  </si>
  <si>
    <t>　　文化体育与传媒支出</t>
  </si>
  <si>
    <t>　　社会保障和就业支出</t>
  </si>
  <si>
    <t>　　医疗卫生与计划生育支出</t>
  </si>
  <si>
    <t>　　节能环保支出</t>
  </si>
  <si>
    <t>　　城乡社区支出</t>
  </si>
  <si>
    <t>　　农林水支出</t>
  </si>
  <si>
    <t>　　交通运输支出</t>
  </si>
  <si>
    <t>　　债务付息支出</t>
  </si>
  <si>
    <t>　　其他支出</t>
  </si>
  <si>
    <t>　　预备费</t>
  </si>
  <si>
    <t>　　粮油物资储备支出</t>
  </si>
  <si>
    <t>　　住房保障支出</t>
  </si>
  <si>
    <t>　　国土海洋气象等支出</t>
  </si>
  <si>
    <t>　　商业服务业等支出</t>
  </si>
  <si>
    <t>　　资源勘探信息等支出</t>
  </si>
  <si>
    <t>专项转移支
付补助安排</t>
  </si>
  <si>
    <t>二0一六年二月二十四日</t>
  </si>
  <si>
    <t>　　1、永泰县2015年一般公共预算收入执行情况表</t>
  </si>
  <si>
    <t>　　2、永泰县2015年一般公共预算支出执行情况表</t>
  </si>
  <si>
    <t>永泰县2015年一般公共预算收入执行情况表</t>
  </si>
  <si>
    <t xml:space="preserve">一、地方一般公共预算收入 </t>
  </si>
  <si>
    <t>二、中央一般公共预算收入</t>
  </si>
  <si>
    <t>三、一般公共预算总收入</t>
  </si>
  <si>
    <t>永泰县2015年一般公共预算支出执行情况表</t>
  </si>
  <si>
    <t>一般公共预算支出合计</t>
  </si>
  <si>
    <t xml:space="preserve">   1、永泰县2016年一般公共预算收入计划草案</t>
  </si>
  <si>
    <t xml:space="preserve">   2、永泰县2016年一般公共预算支出计划草案</t>
  </si>
  <si>
    <t>永泰县2016年一般公共预算收入计划草案</t>
  </si>
  <si>
    <t>一、地方一般公共预算收入</t>
  </si>
  <si>
    <t>永泰县2016年一般公共预算支出计划草案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</si>
</sst>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0.0_ "/>
    <numFmt numFmtId="179" formatCode="0_ "/>
    <numFmt numFmtId="180" formatCode="#,##0_ "/>
    <numFmt numFmtId="181" formatCode="#,##0.00_ "/>
    <numFmt numFmtId="182" formatCode="0.0_);[Red]\(0.0\)"/>
    <numFmt numFmtId="183" formatCode="0.00_);[Red]\(0.00\)"/>
    <numFmt numFmtId="184" formatCode="0.00_ "/>
    <numFmt numFmtId="185" formatCode="0.000_ "/>
    <numFmt numFmtId="186" formatCode="_ &quot;¥&quot;* #,##0.00_ ;_ &quot;¥&quot;* \-#,##0.00_ ;_ &quot;¥&quot;* \-??_ ;_ @_ "/>
    <numFmt numFmtId="187" formatCode="_ &quot;¥&quot;* #,##0_ ;_ &quot;¥&quot;* \-#,##0_ ;_ &quot;¥&quot;* \-_ ;_ @_ "/>
    <numFmt numFmtId="188" formatCode="#,##0.000_ "/>
  </numFmts>
  <fonts count="43">
    <font>
      <sz val="12"/>
      <name val="宋体"/>
      <family val="0"/>
    </font>
    <font>
      <sz val="7"/>
      <name val="Small Fonts"/>
      <family val="2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sz val="10"/>
      <name val="Arial"/>
      <family val="2"/>
    </font>
    <font>
      <b/>
      <sz val="16"/>
      <name val="黑体"/>
      <family val="3"/>
    </font>
    <font>
      <b/>
      <sz val="10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6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6"/>
      <name val="仿宋_GB2312"/>
      <family val="3"/>
    </font>
    <font>
      <sz val="10"/>
      <color indexed="8"/>
      <name val="Arial"/>
      <family val="2"/>
    </font>
    <font>
      <sz val="11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37" fontId="1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5" fillId="0" borderId="0">
      <alignment/>
      <protection/>
    </xf>
    <xf numFmtId="41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2" fillId="4" borderId="9" applyNumberFormat="0" applyFont="0" applyAlignment="0" applyProtection="0"/>
  </cellStyleXfs>
  <cellXfs count="205">
    <xf numFmtId="0" fontId="0" fillId="0" borderId="0" xfId="0" applyAlignment="1">
      <alignment vertical="center"/>
    </xf>
    <xf numFmtId="0" fontId="0" fillId="0" borderId="0" xfId="56">
      <alignment vertical="center"/>
      <protection/>
    </xf>
    <xf numFmtId="176" fontId="26" fillId="0" borderId="0" xfId="53" applyNumberFormat="1" applyFont="1" applyFill="1" applyAlignment="1" applyProtection="1">
      <alignment horizontal="left" vertical="center"/>
      <protection/>
    </xf>
    <xf numFmtId="0" fontId="29" fillId="12" borderId="10" xfId="56" applyFont="1" applyFill="1" applyBorder="1" applyAlignment="1">
      <alignment vertical="center" wrapText="1"/>
      <protection/>
    </xf>
    <xf numFmtId="0" fontId="27" fillId="0" borderId="10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0" xfId="56" applyNumberFormat="1" applyFont="1" applyFill="1" applyBorder="1" applyAlignment="1" applyProtection="1">
      <alignment horizontal="left" vertical="center" wrapText="1" indent="1"/>
      <protection/>
    </xf>
    <xf numFmtId="177" fontId="28" fillId="0" borderId="0" xfId="56" applyNumberFormat="1" applyFont="1" applyAlignment="1">
      <alignment horizontal="right" vertical="center"/>
      <protection/>
    </xf>
    <xf numFmtId="177" fontId="27" fillId="0" borderId="10" xfId="56" applyNumberFormat="1" applyFont="1" applyFill="1" applyBorder="1" applyAlignment="1">
      <alignment horizontal="center" vertical="center" wrapText="1"/>
      <protection/>
    </xf>
    <xf numFmtId="0" fontId="29" fillId="12" borderId="10" xfId="56" applyFont="1" applyFill="1" applyBorder="1" applyAlignment="1">
      <alignment horizontal="left" vertical="center" wrapText="1"/>
      <protection/>
    </xf>
    <xf numFmtId="176" fontId="28" fillId="0" borderId="0" xfId="53" applyNumberFormat="1" applyFont="1" applyFill="1" applyAlignment="1" applyProtection="1">
      <alignment horizontal="center" vertical="center"/>
      <protection/>
    </xf>
    <xf numFmtId="176" fontId="27" fillId="0" borderId="10" xfId="53" applyNumberFormat="1" applyFont="1" applyFill="1" applyBorder="1" applyAlignment="1" applyProtection="1">
      <alignment horizontal="center" vertical="center"/>
      <protection/>
    </xf>
    <xf numFmtId="0" fontId="27" fillId="0" borderId="11" xfId="56" applyFont="1" applyBorder="1" applyAlignment="1">
      <alignment horizontal="center" vertical="center"/>
      <protection/>
    </xf>
    <xf numFmtId="0" fontId="27" fillId="0" borderId="12" xfId="56" applyFont="1" applyFill="1" applyBorder="1" applyAlignment="1">
      <alignment horizontal="center" vertical="center" wrapText="1"/>
      <protection/>
    </xf>
    <xf numFmtId="0" fontId="27" fillId="0" borderId="11" xfId="56" applyFont="1" applyFill="1" applyBorder="1" applyAlignment="1">
      <alignment horizontal="center" vertical="center" wrapText="1"/>
      <protection/>
    </xf>
    <xf numFmtId="176" fontId="27" fillId="0" borderId="13" xfId="53" applyNumberFormat="1" applyFont="1" applyFill="1" applyBorder="1" applyAlignment="1" applyProtection="1">
      <alignment horizontal="center" vertical="center"/>
      <protection/>
    </xf>
    <xf numFmtId="176" fontId="27" fillId="0" borderId="12" xfId="53" applyNumberFormat="1" applyFont="1" applyFill="1" applyBorder="1" applyAlignment="1" applyProtection="1">
      <alignment horizontal="center" vertical="center"/>
      <protection/>
    </xf>
    <xf numFmtId="176" fontId="28" fillId="0" borderId="0" xfId="53" applyNumberFormat="1" applyFont="1" applyFill="1" applyAlignment="1" applyProtection="1">
      <alignment horizontal="right" vertical="center"/>
      <protection/>
    </xf>
    <xf numFmtId="176" fontId="25" fillId="0" borderId="0" xfId="53" applyNumberFormat="1" applyFont="1" applyFill="1" applyAlignment="1" applyProtection="1">
      <alignment horizontal="center"/>
      <protection/>
    </xf>
    <xf numFmtId="0" fontId="25" fillId="0" borderId="0" xfId="56" applyFont="1" applyAlignment="1">
      <alignment horizontal="center" vertical="center" wrapText="1"/>
      <protection/>
    </xf>
    <xf numFmtId="0" fontId="24" fillId="0" borderId="0" xfId="56" applyAlignment="1">
      <alignment vertical="center"/>
      <protection/>
    </xf>
    <xf numFmtId="177" fontId="24" fillId="0" borderId="0" xfId="56" applyNumberFormat="1" applyAlignment="1">
      <alignment vertical="center"/>
      <protection/>
    </xf>
    <xf numFmtId="176" fontId="25" fillId="0" borderId="0" xfId="53" applyNumberFormat="1" applyFont="1" applyFill="1" applyAlignment="1" applyProtection="1">
      <alignment horizontal="center" vertical="center"/>
      <protection/>
    </xf>
    <xf numFmtId="181" fontId="24" fillId="0" borderId="0" xfId="56" applyNumberFormat="1" applyAlignment="1">
      <alignment vertical="center"/>
      <protection/>
    </xf>
    <xf numFmtId="0" fontId="27" fillId="0" borderId="0" xfId="56" applyFont="1">
      <alignment vertical="center"/>
      <protection/>
    </xf>
    <xf numFmtId="179" fontId="33" fillId="0" borderId="10" xfId="53" applyNumberFormat="1" applyFont="1" applyFill="1" applyBorder="1" applyAlignment="1" applyProtection="1">
      <alignment horizontal="right" vertical="center"/>
      <protection/>
    </xf>
    <xf numFmtId="178" fontId="27" fillId="0" borderId="10" xfId="56" applyNumberFormat="1" applyFont="1" applyBorder="1" applyAlignment="1">
      <alignment horizontal="right" vertical="center"/>
      <protection/>
    </xf>
    <xf numFmtId="0" fontId="27" fillId="0" borderId="0" xfId="56" applyFont="1" applyAlignment="1">
      <alignment vertical="center"/>
      <protection/>
    </xf>
    <xf numFmtId="177" fontId="27" fillId="0" borderId="0" xfId="56" applyNumberFormat="1" applyFont="1" applyAlignment="1">
      <alignment vertical="center"/>
      <protection/>
    </xf>
    <xf numFmtId="181" fontId="27" fillId="0" borderId="0" xfId="56" applyNumberFormat="1" applyFont="1" applyAlignment="1">
      <alignment vertical="center"/>
      <protection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9" fontId="27" fillId="0" borderId="0" xfId="56" applyNumberFormat="1" applyFont="1">
      <alignment vertical="center"/>
      <protection/>
    </xf>
    <xf numFmtId="180" fontId="33" fillId="0" borderId="14" xfId="53" applyNumberFormat="1" applyFont="1" applyFill="1" applyBorder="1" applyAlignment="1" applyProtection="1">
      <alignment horizontal="right" vertical="center" shrinkToFit="1"/>
      <protection/>
    </xf>
    <xf numFmtId="180" fontId="33" fillId="0" borderId="10" xfId="53" applyNumberFormat="1" applyFont="1" applyFill="1" applyBorder="1" applyAlignment="1" applyProtection="1">
      <alignment horizontal="right" vertical="center" shrinkToFit="1"/>
      <protection/>
    </xf>
    <xf numFmtId="180" fontId="27" fillId="0" borderId="10" xfId="56" applyNumberFormat="1" applyFont="1" applyBorder="1" applyAlignment="1">
      <alignment vertical="center" shrinkToFit="1"/>
      <protection/>
    </xf>
    <xf numFmtId="180" fontId="39" fillId="0" borderId="10" xfId="0" applyNumberFormat="1" applyFont="1" applyFill="1" applyBorder="1" applyAlignment="1" applyProtection="1">
      <alignment vertical="center" shrinkToFit="1"/>
      <protection locked="0"/>
    </xf>
    <xf numFmtId="178" fontId="27" fillId="0" borderId="10" xfId="56" applyNumberFormat="1" applyFont="1" applyBorder="1" applyAlignment="1">
      <alignment horizontal="right" vertical="center" shrinkToFit="1"/>
      <protection/>
    </xf>
    <xf numFmtId="180" fontId="33" fillId="12" borderId="10" xfId="53" applyNumberFormat="1" applyFont="1" applyFill="1" applyBorder="1" applyAlignment="1" applyProtection="1">
      <alignment horizontal="right" vertical="center" shrinkToFit="1"/>
      <protection/>
    </xf>
    <xf numFmtId="180" fontId="33" fillId="0" borderId="10" xfId="56" applyNumberFormat="1" applyFont="1" applyBorder="1" applyAlignment="1">
      <alignment vertical="center" shrinkToFit="1"/>
      <protection/>
    </xf>
    <xf numFmtId="177" fontId="27" fillId="0" borderId="10" xfId="56" applyNumberFormat="1" applyFont="1" applyBorder="1" applyAlignment="1">
      <alignment vertical="center" shrinkToFit="1"/>
      <protection/>
    </xf>
    <xf numFmtId="180" fontId="27" fillId="0" borderId="0" xfId="56" applyNumberFormat="1" applyFont="1">
      <alignment vertical="center"/>
      <protection/>
    </xf>
    <xf numFmtId="0" fontId="27" fillId="0" borderId="0" xfId="56" applyFont="1" applyAlignment="1">
      <alignment horizontal="center" vertical="center"/>
      <protection/>
    </xf>
    <xf numFmtId="0" fontId="27" fillId="0" borderId="15" xfId="56" applyFont="1" applyBorder="1" applyAlignment="1">
      <alignment horizontal="center" vertical="center"/>
      <protection/>
    </xf>
    <xf numFmtId="0" fontId="27" fillId="0" borderId="14" xfId="56" applyFont="1" applyBorder="1" applyAlignment="1">
      <alignment horizontal="center" vertical="center"/>
      <protection/>
    </xf>
    <xf numFmtId="178" fontId="27" fillId="0" borderId="10" xfId="56" applyNumberFormat="1" applyFont="1" applyBorder="1">
      <alignment vertical="center"/>
      <protection/>
    </xf>
    <xf numFmtId="0" fontId="24" fillId="0" borderId="0" xfId="56">
      <alignment/>
      <protection/>
    </xf>
    <xf numFmtId="181" fontId="27" fillId="0" borderId="12" xfId="56" applyNumberFormat="1" applyFont="1" applyFill="1" applyBorder="1" applyAlignment="1">
      <alignment horizontal="center" vertical="center" wrapText="1"/>
      <protection/>
    </xf>
    <xf numFmtId="0" fontId="29" fillId="12" borderId="10" xfId="56" applyFont="1" applyFill="1" applyBorder="1" applyAlignment="1">
      <alignment horizontal="left" vertical="center"/>
      <protection/>
    </xf>
    <xf numFmtId="177" fontId="33" fillId="0" borderId="10" xfId="73" applyNumberFormat="1" applyFont="1" applyBorder="1" applyAlignment="1">
      <alignment horizontal="right" vertical="center"/>
    </xf>
    <xf numFmtId="0" fontId="27" fillId="12" borderId="10" xfId="56" applyFont="1" applyFill="1" applyBorder="1" applyAlignment="1">
      <alignment horizontal="left" vertical="center" wrapText="1"/>
      <protection/>
    </xf>
    <xf numFmtId="0" fontId="27" fillId="0" borderId="0" xfId="56" applyFont="1">
      <alignment/>
      <protection/>
    </xf>
    <xf numFmtId="177" fontId="27" fillId="0" borderId="0" xfId="56" applyNumberFormat="1" applyFont="1">
      <alignment/>
      <protection/>
    </xf>
    <xf numFmtId="181" fontId="27" fillId="0" borderId="0" xfId="56" applyNumberFormat="1" applyFont="1" applyAlignment="1">
      <alignment horizontal="right"/>
      <protection/>
    </xf>
    <xf numFmtId="177" fontId="24" fillId="0" borderId="0" xfId="56" applyNumberFormat="1">
      <alignment/>
      <protection/>
    </xf>
    <xf numFmtId="181" fontId="24" fillId="0" borderId="0" xfId="56" applyNumberFormat="1" applyAlignment="1">
      <alignment horizontal="right"/>
      <protection/>
    </xf>
    <xf numFmtId="182" fontId="28" fillId="0" borderId="0" xfId="53" applyNumberFormat="1" applyFont="1" applyFill="1" applyAlignment="1" applyProtection="1">
      <alignment horizontal="right" vertical="center"/>
      <protection/>
    </xf>
    <xf numFmtId="182" fontId="27" fillId="0" borderId="0" xfId="56" applyNumberFormat="1" applyFont="1">
      <alignment vertical="center"/>
      <protection/>
    </xf>
    <xf numFmtId="182" fontId="0" fillId="0" borderId="0" xfId="56" applyNumberFormat="1">
      <alignment vertical="center"/>
      <protection/>
    </xf>
    <xf numFmtId="177" fontId="28" fillId="0" borderId="0" xfId="56" applyNumberFormat="1" applyFont="1" applyAlignment="1">
      <alignment vertical="center"/>
      <protection/>
    </xf>
    <xf numFmtId="180" fontId="27" fillId="0" borderId="12" xfId="56" applyNumberFormat="1" applyFont="1" applyFill="1" applyBorder="1" applyAlignment="1">
      <alignment horizontal="center" vertical="center" wrapText="1"/>
      <protection/>
    </xf>
    <xf numFmtId="178" fontId="27" fillId="12" borderId="10" xfId="56" applyNumberFormat="1" applyFont="1" applyFill="1" applyBorder="1" applyAlignment="1">
      <alignment horizontal="right" vertical="center"/>
      <protection/>
    </xf>
    <xf numFmtId="180" fontId="27" fillId="0" borderId="0" xfId="56" applyNumberFormat="1" applyFont="1" applyAlignment="1">
      <alignment horizontal="right" vertical="center"/>
      <protection/>
    </xf>
    <xf numFmtId="180" fontId="24" fillId="0" borderId="0" xfId="56" applyNumberFormat="1" applyAlignment="1">
      <alignment horizontal="right" vertical="center"/>
      <protection/>
    </xf>
    <xf numFmtId="0" fontId="36" fillId="0" borderId="0" xfId="52" applyFont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34" fillId="0" borderId="16" xfId="52" applyFont="1" applyBorder="1" applyAlignment="1">
      <alignment horizontal="left" vertical="center" wrapText="1"/>
      <protection/>
    </xf>
    <xf numFmtId="0" fontId="34" fillId="0" borderId="16" xfId="52" applyFont="1" applyBorder="1" applyAlignment="1">
      <alignment vertical="center" wrapText="1"/>
      <protection/>
    </xf>
    <xf numFmtId="0" fontId="41" fillId="0" borderId="10" xfId="52" applyFont="1" applyBorder="1" applyAlignment="1">
      <alignment horizontal="center" vertical="center" wrapText="1"/>
      <protection/>
    </xf>
    <xf numFmtId="0" fontId="42" fillId="0" borderId="0" xfId="52" applyFont="1" applyAlignment="1">
      <alignment horizontal="center" vertical="center" wrapText="1"/>
      <protection/>
    </xf>
    <xf numFmtId="0" fontId="39" fillId="0" borderId="10" xfId="52" applyFont="1" applyBorder="1" applyAlignment="1">
      <alignment horizontal="left" vertical="center" wrapText="1"/>
      <protection/>
    </xf>
    <xf numFmtId="181" fontId="39" fillId="0" borderId="10" xfId="52" applyNumberFormat="1" applyFont="1" applyBorder="1" applyAlignment="1">
      <alignment horizontal="right" vertical="center" shrinkToFit="1"/>
      <protection/>
    </xf>
    <xf numFmtId="0" fontId="39" fillId="0" borderId="12" xfId="52" applyFont="1" applyBorder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183" fontId="0" fillId="0" borderId="0" xfId="52" applyNumberFormat="1" applyAlignment="1">
      <alignment horizontal="right" vertical="center" wrapText="1"/>
      <protection/>
    </xf>
    <xf numFmtId="0" fontId="36" fillId="0" borderId="0" xfId="51" applyNumberFormat="1" applyFont="1" applyFill="1" applyAlignment="1" applyProtection="1">
      <alignment horizontal="center" vertical="center" wrapText="1"/>
      <protection/>
    </xf>
    <xf numFmtId="0" fontId="0" fillId="0" borderId="0" xfId="54" applyFont="1">
      <alignment vertical="center"/>
      <protection/>
    </xf>
    <xf numFmtId="0" fontId="0" fillId="0" borderId="0" xfId="54">
      <alignment vertical="center"/>
      <protection/>
    </xf>
    <xf numFmtId="0" fontId="2" fillId="0" borderId="0" xfId="51" applyFill="1" applyAlignment="1">
      <alignment vertical="center" wrapText="1"/>
      <protection/>
    </xf>
    <xf numFmtId="0" fontId="0" fillId="0" borderId="0" xfId="51" applyNumberFormat="1" applyFont="1" applyFill="1" applyBorder="1" applyAlignment="1" applyProtection="1">
      <alignment horizontal="center" vertical="center" wrapText="1"/>
      <protection/>
    </xf>
    <xf numFmtId="0" fontId="2" fillId="0" borderId="0" xfId="51" applyAlignment="1">
      <alignment vertical="center" wrapText="1"/>
      <protection/>
    </xf>
    <xf numFmtId="0" fontId="39" fillId="0" borderId="0" xfId="51" applyFont="1" applyAlignment="1">
      <alignment horizontal="right" vertical="center" wrapText="1"/>
      <protection/>
    </xf>
    <xf numFmtId="0" fontId="41" fillId="0" borderId="10" xfId="51" applyNumberFormat="1" applyFont="1" applyFill="1" applyBorder="1" applyAlignment="1" applyProtection="1">
      <alignment horizontal="center" vertical="center" wrapText="1"/>
      <protection/>
    </xf>
    <xf numFmtId="0" fontId="41" fillId="0" borderId="10" xfId="51" applyFont="1" applyBorder="1" applyAlignment="1">
      <alignment horizontal="center" vertical="center" wrapText="1"/>
      <protection/>
    </xf>
    <xf numFmtId="0" fontId="42" fillId="0" borderId="0" xfId="54" applyFont="1">
      <alignment vertical="center"/>
      <protection/>
    </xf>
    <xf numFmtId="49" fontId="39" fillId="0" borderId="10" xfId="51" applyNumberFormat="1" applyFont="1" applyFill="1" applyBorder="1" applyAlignment="1" applyProtection="1">
      <alignment horizontal="left" vertical="center" wrapText="1"/>
      <protection/>
    </xf>
    <xf numFmtId="49" fontId="39" fillId="0" borderId="10" xfId="51" applyNumberFormat="1" applyFont="1" applyFill="1" applyBorder="1" applyAlignment="1" applyProtection="1">
      <alignment horizontal="center" vertical="center" wrapText="1"/>
      <protection/>
    </xf>
    <xf numFmtId="176" fontId="37" fillId="0" borderId="0" xfId="53" applyNumberFormat="1" applyFont="1" applyFill="1" applyAlignment="1" applyProtection="1">
      <alignment horizontal="left"/>
      <protection/>
    </xf>
    <xf numFmtId="0" fontId="27" fillId="0" borderId="0" xfId="0" applyFont="1" applyAlignment="1">
      <alignment horizontal="left" vertical="center"/>
    </xf>
    <xf numFmtId="0" fontId="37" fillId="0" borderId="0" xfId="56" applyFont="1" applyAlignment="1">
      <alignment horizontal="left" vertical="center" wrapText="1"/>
      <protection/>
    </xf>
    <xf numFmtId="177" fontId="27" fillId="0" borderId="0" xfId="56" applyNumberFormat="1" applyFont="1" applyAlignment="1">
      <alignment horizontal="right" vertical="center"/>
      <protection/>
    </xf>
    <xf numFmtId="181" fontId="0" fillId="0" borderId="10" xfId="0" applyNumberFormat="1" applyBorder="1" applyAlignment="1">
      <alignment horizontal="justify" vertical="center"/>
    </xf>
    <xf numFmtId="181" fontId="0" fillId="0" borderId="10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79" fontId="0" fillId="0" borderId="10" xfId="56" applyNumberFormat="1" applyBorder="1">
      <alignment vertical="center"/>
      <protection/>
    </xf>
    <xf numFmtId="179" fontId="0" fillId="0" borderId="0" xfId="56" applyNumberFormat="1">
      <alignment vertical="center"/>
      <protection/>
    </xf>
    <xf numFmtId="184" fontId="33" fillId="0" borderId="10" xfId="53" applyNumberFormat="1" applyFont="1" applyFill="1" applyBorder="1" applyAlignment="1" applyProtection="1">
      <alignment horizontal="right" vertical="center"/>
      <protection/>
    </xf>
    <xf numFmtId="0" fontId="0" fillId="0" borderId="0" xfId="55">
      <alignment/>
      <protection/>
    </xf>
    <xf numFmtId="0" fontId="0" fillId="0" borderId="0" xfId="55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0" fillId="0" borderId="0" xfId="55" applyFont="1" applyAlignment="1">
      <alignment horizontal="right" vertical="center"/>
      <protection/>
    </xf>
    <xf numFmtId="0" fontId="0" fillId="0" borderId="10" xfId="55" applyFont="1" applyBorder="1" applyAlignment="1">
      <alignment horizontal="left" vertical="center"/>
      <protection/>
    </xf>
    <xf numFmtId="0" fontId="0" fillId="0" borderId="10" xfId="55" applyFont="1" applyBorder="1" applyAlignment="1">
      <alignment horizontal="center" vertical="center"/>
      <protection/>
    </xf>
    <xf numFmtId="184" fontId="0" fillId="0" borderId="10" xfId="55" applyNumberFormat="1" applyFont="1" applyBorder="1" applyAlignment="1">
      <alignment horizontal="right" vertical="center" shrinkToFit="1"/>
      <protection/>
    </xf>
    <xf numFmtId="0" fontId="0" fillId="0" borderId="10" xfId="55" applyFont="1" applyBorder="1" applyAlignment="1">
      <alignment horizontal="left" vertical="center" wrapText="1"/>
      <protection/>
    </xf>
    <xf numFmtId="176" fontId="27" fillId="0" borderId="10" xfId="53" applyNumberFormat="1" applyFont="1" applyFill="1" applyBorder="1" applyAlignment="1" applyProtection="1">
      <alignment horizontal="center" vertical="center" shrinkToFit="1"/>
      <protection/>
    </xf>
    <xf numFmtId="176" fontId="27" fillId="0" borderId="12" xfId="53" applyNumberFormat="1" applyFont="1" applyFill="1" applyBorder="1" applyAlignment="1" applyProtection="1">
      <alignment horizontal="center" vertical="center" shrinkToFit="1"/>
      <protection/>
    </xf>
    <xf numFmtId="0" fontId="27" fillId="0" borderId="10" xfId="56" applyFont="1" applyBorder="1" applyAlignment="1">
      <alignment horizontal="center" vertical="center" shrinkToFit="1"/>
      <protection/>
    </xf>
    <xf numFmtId="0" fontId="27" fillId="0" borderId="14" xfId="56" applyFont="1" applyBorder="1" applyAlignment="1">
      <alignment horizontal="center" vertical="center" shrinkToFit="1"/>
      <protection/>
    </xf>
    <xf numFmtId="179" fontId="0" fillId="0" borderId="10" xfId="55" applyNumberFormat="1" applyFont="1" applyBorder="1" applyAlignment="1">
      <alignment horizontal="right" vertical="center" shrinkToFit="1"/>
      <protection/>
    </xf>
    <xf numFmtId="0" fontId="42" fillId="0" borderId="10" xfId="55" applyFont="1" applyBorder="1" applyAlignment="1">
      <alignment horizontal="center" vertical="center"/>
      <protection/>
    </xf>
    <xf numFmtId="184" fontId="42" fillId="0" borderId="10" xfId="55" applyNumberFormat="1" applyFont="1" applyBorder="1" applyAlignment="1">
      <alignment horizontal="right" vertical="center" shrinkToFit="1"/>
      <protection/>
    </xf>
    <xf numFmtId="179" fontId="42" fillId="0" borderId="10" xfId="55" applyNumberFormat="1" applyFont="1" applyBorder="1" applyAlignment="1">
      <alignment horizontal="right" vertical="center" shrinkToFit="1"/>
      <protection/>
    </xf>
    <xf numFmtId="180" fontId="0" fillId="0" borderId="10" xfId="0" applyNumberFormat="1" applyBorder="1" applyAlignment="1">
      <alignment horizontal="right" vertical="center" shrinkToFit="1"/>
    </xf>
    <xf numFmtId="181" fontId="0" fillId="0" borderId="10" xfId="0" applyNumberFormat="1" applyBorder="1" applyAlignment="1">
      <alignment horizontal="right" vertical="center" shrinkToFit="1"/>
    </xf>
    <xf numFmtId="180" fontId="0" fillId="0" borderId="0" xfId="54" applyNumberFormat="1">
      <alignment vertical="center"/>
      <protection/>
    </xf>
    <xf numFmtId="9" fontId="0" fillId="0" borderId="0" xfId="56" applyNumberFormat="1" applyFont="1" applyAlignment="1">
      <alignment horizontal="right" vertical="center"/>
      <protection/>
    </xf>
    <xf numFmtId="0" fontId="0" fillId="0" borderId="10" xfId="56" applyFont="1" applyBorder="1" applyAlignment="1">
      <alignment horizontal="right" vertical="center"/>
      <protection/>
    </xf>
    <xf numFmtId="179" fontId="33" fillId="0" borderId="10" xfId="53" applyNumberFormat="1" applyFont="1" applyFill="1" applyBorder="1" applyAlignment="1" applyProtection="1">
      <alignment horizontal="right" vertical="center" shrinkToFit="1"/>
      <protection/>
    </xf>
    <xf numFmtId="179" fontId="39" fillId="0" borderId="10" xfId="0" applyNumberFormat="1" applyFont="1" applyFill="1" applyBorder="1" applyAlignment="1" applyProtection="1">
      <alignment vertical="center" shrinkToFit="1"/>
      <protection locked="0"/>
    </xf>
    <xf numFmtId="181" fontId="39" fillId="0" borderId="12" xfId="52" applyNumberFormat="1" applyFont="1" applyBorder="1" applyAlignment="1">
      <alignment horizontal="right" vertical="center" shrinkToFit="1"/>
      <protection/>
    </xf>
    <xf numFmtId="0" fontId="39" fillId="0" borderId="12" xfId="52" applyFont="1" applyBorder="1" applyAlignment="1">
      <alignment horizontal="left" vertical="center" shrinkToFit="1"/>
      <protection/>
    </xf>
    <xf numFmtId="0" fontId="39" fillId="0" borderId="10" xfId="52" applyFont="1" applyBorder="1" applyAlignment="1">
      <alignment horizontal="left" vertical="center" shrinkToFit="1"/>
      <protection/>
    </xf>
    <xf numFmtId="0" fontId="39" fillId="0" borderId="12" xfId="52" applyFont="1" applyBorder="1" applyAlignment="1">
      <alignment horizontal="center" vertical="center" shrinkToFit="1"/>
      <protection/>
    </xf>
    <xf numFmtId="0" fontId="39" fillId="0" borderId="10" xfId="52" applyFont="1" applyBorder="1" applyAlignment="1">
      <alignment horizontal="center" vertical="center" shrinkToFit="1"/>
      <protection/>
    </xf>
    <xf numFmtId="0" fontId="34" fillId="0" borderId="0" xfId="52" applyFont="1" applyBorder="1" applyAlignment="1">
      <alignment vertical="center" wrapText="1"/>
      <protection/>
    </xf>
    <xf numFmtId="0" fontId="42" fillId="0" borderId="10" xfId="52" applyFont="1" applyBorder="1" applyAlignment="1">
      <alignment horizontal="center" vertical="center" wrapText="1"/>
      <protection/>
    </xf>
    <xf numFmtId="0" fontId="42" fillId="0" borderId="10" xfId="52" applyFont="1" applyBorder="1" applyAlignment="1">
      <alignment horizontal="left" vertical="center" shrinkToFit="1"/>
      <protection/>
    </xf>
    <xf numFmtId="181" fontId="42" fillId="0" borderId="10" xfId="52" applyNumberFormat="1" applyFont="1" applyBorder="1" applyAlignment="1">
      <alignment horizontal="right" vertical="center" shrinkToFit="1"/>
      <protection/>
    </xf>
    <xf numFmtId="0" fontId="42" fillId="0" borderId="10" xfId="52" applyFont="1" applyBorder="1" applyAlignment="1">
      <alignment horizontal="left" vertical="center" wrapText="1"/>
      <protection/>
    </xf>
    <xf numFmtId="0" fontId="0" fillId="0" borderId="10" xfId="52" applyFont="1" applyBorder="1" applyAlignment="1">
      <alignment horizontal="left" vertical="center" shrinkToFit="1"/>
      <protection/>
    </xf>
    <xf numFmtId="181" fontId="0" fillId="0" borderId="10" xfId="52" applyNumberFormat="1" applyFont="1" applyBorder="1" applyAlignment="1">
      <alignment horizontal="right" vertical="center" shrinkToFi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left" vertical="center" wrapText="1"/>
      <protection/>
    </xf>
    <xf numFmtId="180" fontId="39" fillId="0" borderId="12" xfId="52" applyNumberFormat="1" applyFont="1" applyBorder="1" applyAlignment="1">
      <alignment horizontal="right" vertical="center" shrinkToFit="1"/>
      <protection/>
    </xf>
    <xf numFmtId="0" fontId="39" fillId="0" borderId="12" xfId="52" applyFont="1" applyFill="1" applyBorder="1" applyAlignment="1">
      <alignment horizontal="left" vertical="center" shrinkToFit="1"/>
      <protection/>
    </xf>
    <xf numFmtId="0" fontId="0" fillId="0" borderId="10" xfId="52" applyFont="1" applyFill="1" applyBorder="1" applyAlignment="1">
      <alignment horizontal="left" vertical="center" shrinkToFit="1"/>
      <protection/>
    </xf>
    <xf numFmtId="0" fontId="42" fillId="0" borderId="10" xfId="52" applyFont="1" applyFill="1" applyBorder="1" applyAlignment="1">
      <alignment horizontal="left" vertical="center" shrinkToFit="1"/>
      <protection/>
    </xf>
    <xf numFmtId="179" fontId="24" fillId="0" borderId="0" xfId="56" applyNumberFormat="1">
      <alignment/>
      <protection/>
    </xf>
    <xf numFmtId="177" fontId="39" fillId="0" borderId="12" xfId="52" applyNumberFormat="1" applyFont="1" applyBorder="1" applyAlignment="1">
      <alignment horizontal="right" vertical="center" shrinkToFit="1"/>
      <protection/>
    </xf>
    <xf numFmtId="180" fontId="0" fillId="0" borderId="0" xfId="56" applyNumberFormat="1">
      <alignment vertical="center"/>
      <protection/>
    </xf>
    <xf numFmtId="180" fontId="33" fillId="0" borderId="14" xfId="53" applyNumberFormat="1" applyFont="1" applyFill="1" applyBorder="1" applyAlignment="1" applyProtection="1">
      <alignment horizontal="right" vertical="center"/>
      <protection/>
    </xf>
    <xf numFmtId="180" fontId="33" fillId="0" borderId="10" xfId="53" applyNumberFormat="1" applyFont="1" applyFill="1" applyBorder="1" applyAlignment="1" applyProtection="1">
      <alignment horizontal="right" vertical="center"/>
      <protection/>
    </xf>
    <xf numFmtId="180" fontId="33" fillId="0" borderId="10" xfId="73" applyNumberFormat="1" applyFont="1" applyBorder="1" applyAlignment="1">
      <alignment vertical="center"/>
    </xf>
    <xf numFmtId="181" fontId="33" fillId="0" borderId="10" xfId="73" applyNumberFormat="1" applyFont="1" applyBorder="1" applyAlignment="1">
      <alignment horizontal="right" vertical="center"/>
    </xf>
    <xf numFmtId="0" fontId="27" fillId="0" borderId="10" xfId="56" applyFont="1" applyFill="1" applyBorder="1" applyAlignment="1">
      <alignment horizontal="center" vertical="center" wrapText="1"/>
      <protection/>
    </xf>
    <xf numFmtId="0" fontId="32" fillId="12" borderId="10" xfId="56" applyFont="1" applyFill="1" applyBorder="1" applyAlignment="1">
      <alignment horizontal="left" vertical="center" shrinkToFit="1"/>
      <protection/>
    </xf>
    <xf numFmtId="0" fontId="33" fillId="12" borderId="10" xfId="56" applyFont="1" applyFill="1" applyBorder="1" applyAlignment="1">
      <alignment horizontal="left" vertical="center" shrinkToFit="1"/>
      <protection/>
    </xf>
    <xf numFmtId="180" fontId="27" fillId="0" borderId="10" xfId="50" applyNumberFormat="1" applyFont="1" applyFill="1" applyBorder="1" applyAlignment="1" applyProtection="1">
      <alignment horizontal="right" vertical="center" shrinkToFit="1"/>
      <protection/>
    </xf>
    <xf numFmtId="180" fontId="0" fillId="0" borderId="10" xfId="0" applyNumberFormat="1" applyFont="1" applyFill="1" applyBorder="1" applyAlignment="1" applyProtection="1">
      <alignment horizontal="right" vertical="center" shrinkToFit="1"/>
      <protection/>
    </xf>
    <xf numFmtId="180" fontId="32" fillId="12" borderId="10" xfId="53" applyNumberFormat="1" applyFont="1" applyFill="1" applyBorder="1" applyAlignment="1" applyProtection="1">
      <alignment horizontal="right" vertical="center" shrinkToFit="1"/>
      <protection/>
    </xf>
    <xf numFmtId="177" fontId="29" fillId="0" borderId="10" xfId="56" applyNumberFormat="1" applyFont="1" applyBorder="1" applyAlignment="1">
      <alignment vertical="center" shrinkToFit="1"/>
      <protection/>
    </xf>
    <xf numFmtId="176" fontId="27" fillId="0" borderId="12" xfId="53" applyNumberFormat="1" applyFont="1" applyFill="1" applyBorder="1" applyAlignment="1" applyProtection="1">
      <alignment horizontal="center" vertical="center" wrapText="1"/>
      <protection/>
    </xf>
    <xf numFmtId="0" fontId="41" fillId="0" borderId="12" xfId="51" applyNumberFormat="1" applyFont="1" applyFill="1" applyBorder="1" applyAlignment="1" applyProtection="1">
      <alignment horizontal="center" vertical="center" wrapText="1"/>
      <protection/>
    </xf>
    <xf numFmtId="0" fontId="41" fillId="0" borderId="14" xfId="51" applyNumberFormat="1" applyFont="1" applyFill="1" applyBorder="1" applyAlignment="1" applyProtection="1">
      <alignment horizontal="center" vertical="center" wrapText="1"/>
      <protection/>
    </xf>
    <xf numFmtId="176" fontId="27" fillId="0" borderId="17" xfId="53" applyNumberFormat="1" applyFont="1" applyFill="1" applyBorder="1" applyAlignment="1">
      <alignment horizontal="center" vertical="center"/>
      <protection/>
    </xf>
    <xf numFmtId="176" fontId="27" fillId="0" borderId="18" xfId="53" applyNumberFormat="1" applyFont="1" applyFill="1" applyBorder="1" applyAlignment="1">
      <alignment horizontal="center" vertical="center"/>
      <protection/>
    </xf>
    <xf numFmtId="176" fontId="27" fillId="0" borderId="13" xfId="53" applyNumberFormat="1" applyFont="1" applyFill="1" applyBorder="1" applyAlignment="1" applyProtection="1">
      <alignment horizontal="center" vertical="center"/>
      <protection/>
    </xf>
    <xf numFmtId="176" fontId="35" fillId="0" borderId="0" xfId="53" applyNumberFormat="1" applyFont="1" applyFill="1" applyAlignment="1" applyProtection="1">
      <alignment horizontal="center"/>
      <protection/>
    </xf>
    <xf numFmtId="176" fontId="27" fillId="0" borderId="12" xfId="53" applyNumberFormat="1" applyFont="1" applyFill="1" applyBorder="1" applyAlignment="1">
      <alignment horizontal="center" vertical="center"/>
      <protection/>
    </xf>
    <xf numFmtId="176" fontId="27" fillId="0" borderId="14" xfId="53" applyNumberFormat="1" applyFont="1" applyFill="1" applyBorder="1" applyAlignment="1">
      <alignment horizontal="center" vertical="center"/>
      <protection/>
    </xf>
    <xf numFmtId="176" fontId="27" fillId="0" borderId="12" xfId="53" applyNumberFormat="1" applyFont="1" applyFill="1" applyBorder="1" applyAlignment="1" applyProtection="1">
      <alignment horizontal="center" vertical="center"/>
      <protection/>
    </xf>
    <xf numFmtId="176" fontId="27" fillId="0" borderId="14" xfId="53" applyNumberFormat="1" applyFont="1" applyFill="1" applyBorder="1" applyAlignment="1" applyProtection="1">
      <alignment horizontal="center" vertical="center"/>
      <protection/>
    </xf>
    <xf numFmtId="176" fontId="27" fillId="0" borderId="19" xfId="53" applyNumberFormat="1" applyFont="1" applyFill="1" applyBorder="1" applyAlignment="1" applyProtection="1">
      <alignment horizontal="center" vertical="center"/>
      <protection/>
    </xf>
    <xf numFmtId="176" fontId="27" fillId="0" borderId="20" xfId="53" applyNumberFormat="1" applyFont="1" applyFill="1" applyBorder="1" applyAlignment="1" applyProtection="1">
      <alignment horizontal="center" vertical="center"/>
      <protection/>
    </xf>
    <xf numFmtId="0" fontId="0" fillId="0" borderId="11" xfId="56" applyFont="1" applyBorder="1" applyAlignment="1">
      <alignment horizontal="center" vertical="center"/>
      <protection/>
    </xf>
    <xf numFmtId="0" fontId="0" fillId="0" borderId="21" xfId="56" applyBorder="1" applyAlignment="1">
      <alignment horizontal="center" vertical="center"/>
      <protection/>
    </xf>
    <xf numFmtId="0" fontId="35" fillId="0" borderId="0" xfId="56" applyFont="1" applyAlignment="1">
      <alignment horizontal="center" vertical="center" wrapText="1"/>
      <protection/>
    </xf>
    <xf numFmtId="0" fontId="27" fillId="0" borderId="12" xfId="56" applyFont="1" applyFill="1" applyBorder="1" applyAlignment="1">
      <alignment horizontal="center" vertical="center"/>
      <protection/>
    </xf>
    <xf numFmtId="0" fontId="27" fillId="0" borderId="14" xfId="56" applyFont="1" applyFill="1" applyBorder="1" applyAlignment="1">
      <alignment horizontal="center" vertical="center"/>
      <protection/>
    </xf>
    <xf numFmtId="0" fontId="27" fillId="0" borderId="12" xfId="56" applyFont="1" applyFill="1" applyBorder="1" applyAlignment="1">
      <alignment horizontal="center" vertical="center" wrapText="1"/>
      <protection/>
    </xf>
    <xf numFmtId="0" fontId="27" fillId="0" borderId="14" xfId="56" applyFont="1" applyFill="1" applyBorder="1" applyAlignment="1">
      <alignment horizontal="center" vertical="center" wrapText="1"/>
      <protection/>
    </xf>
    <xf numFmtId="0" fontId="27" fillId="0" borderId="19" xfId="56" applyFont="1" applyFill="1" applyBorder="1" applyAlignment="1">
      <alignment horizontal="center" vertical="center" wrapText="1"/>
      <protection/>
    </xf>
    <xf numFmtId="0" fontId="27" fillId="0" borderId="20" xfId="56" applyFont="1" applyFill="1" applyBorder="1" applyAlignment="1">
      <alignment horizontal="center" vertical="center" wrapText="1"/>
      <protection/>
    </xf>
    <xf numFmtId="0" fontId="27" fillId="0" borderId="13" xfId="56" applyFont="1" applyFill="1" applyBorder="1" applyAlignment="1">
      <alignment horizontal="center" vertical="center" wrapText="1"/>
      <protection/>
    </xf>
    <xf numFmtId="182" fontId="0" fillId="0" borderId="10" xfId="56" applyNumberFormat="1" applyFont="1" applyBorder="1" applyAlignment="1">
      <alignment horizontal="center" vertical="center"/>
      <protection/>
    </xf>
    <xf numFmtId="182" fontId="0" fillId="0" borderId="10" xfId="56" applyNumberFormat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 shrinkToFit="1"/>
      <protection/>
    </xf>
    <xf numFmtId="0" fontId="0" fillId="0" borderId="17" xfId="55" applyFont="1" applyBorder="1" applyAlignment="1">
      <alignment horizontal="center" vertical="center" shrinkToFit="1"/>
      <protection/>
    </xf>
    <xf numFmtId="0" fontId="0" fillId="0" borderId="18" xfId="55" applyFont="1" applyBorder="1" applyAlignment="1">
      <alignment horizontal="center" vertical="center" shrinkToFit="1"/>
      <protection/>
    </xf>
    <xf numFmtId="176" fontId="27" fillId="0" borderId="10" xfId="53" applyNumberFormat="1" applyFont="1" applyFill="1" applyBorder="1" applyAlignment="1" applyProtection="1">
      <alignment horizontal="center" vertical="center" shrinkToFit="1"/>
      <protection/>
    </xf>
    <xf numFmtId="182" fontId="0" fillId="0" borderId="10" xfId="56" applyNumberFormat="1" applyFont="1" applyBorder="1" applyAlignment="1">
      <alignment horizontal="center" vertical="center" shrinkToFit="1"/>
      <protection/>
    </xf>
    <xf numFmtId="0" fontId="35" fillId="0" borderId="0" xfId="55" applyFont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 shrinkToFit="1"/>
      <protection/>
    </xf>
    <xf numFmtId="0" fontId="0" fillId="0" borderId="17" xfId="55" applyFont="1" applyBorder="1" applyAlignment="1">
      <alignment horizontal="center" vertical="center" shrinkToFit="1"/>
      <protection/>
    </xf>
    <xf numFmtId="0" fontId="35" fillId="0" borderId="0" xfId="51" applyNumberFormat="1" applyFont="1" applyFill="1" applyAlignment="1" applyProtection="1">
      <alignment horizontal="center" vertical="center" wrapText="1"/>
      <protection/>
    </xf>
    <xf numFmtId="0" fontId="41" fillId="0" borderId="19" xfId="51" applyNumberFormat="1" applyFont="1" applyFill="1" applyBorder="1" applyAlignment="1" applyProtection="1">
      <alignment horizontal="center" vertical="center" wrapText="1"/>
      <protection/>
    </xf>
    <xf numFmtId="0" fontId="41" fillId="0" borderId="20" xfId="51" applyNumberFormat="1" applyFont="1" applyFill="1" applyBorder="1" applyAlignment="1" applyProtection="1">
      <alignment horizontal="center" vertical="center" wrapText="1"/>
      <protection/>
    </xf>
    <xf numFmtId="0" fontId="41" fillId="0" borderId="13" xfId="51" applyNumberFormat="1" applyFont="1" applyFill="1" applyBorder="1" applyAlignment="1" applyProtection="1">
      <alignment horizontal="center" vertical="center" wrapText="1"/>
      <protection/>
    </xf>
    <xf numFmtId="0" fontId="41" fillId="0" borderId="10" xfId="51" applyNumberFormat="1" applyFont="1" applyFill="1" applyBorder="1" applyAlignment="1" applyProtection="1">
      <alignment horizontal="center" vertical="center" wrapText="1"/>
      <protection/>
    </xf>
    <xf numFmtId="176" fontId="27" fillId="0" borderId="14" xfId="53" applyNumberFormat="1" applyFont="1" applyFill="1" applyBorder="1" applyAlignment="1" applyProtection="1">
      <alignment horizontal="center" vertical="center" wrapText="1"/>
      <protection/>
    </xf>
    <xf numFmtId="176" fontId="35" fillId="0" borderId="0" xfId="53" applyNumberFormat="1" applyFont="1" applyFill="1" applyAlignment="1" applyProtection="1">
      <alignment horizontal="center" vertical="center"/>
      <protection/>
    </xf>
    <xf numFmtId="0" fontId="27" fillId="0" borderId="10" xfId="56" applyFont="1" applyFill="1" applyBorder="1" applyAlignment="1">
      <alignment horizontal="center" vertical="center"/>
      <protection/>
    </xf>
    <xf numFmtId="0" fontId="27" fillId="0" borderId="10" xfId="56" applyFont="1" applyFill="1" applyBorder="1" applyAlignment="1">
      <alignment horizontal="center" vertical="center" wrapText="1"/>
      <protection/>
    </xf>
    <xf numFmtId="176" fontId="27" fillId="0" borderId="10" xfId="53" applyNumberFormat="1" applyFont="1" applyFill="1" applyBorder="1" applyAlignment="1" applyProtection="1">
      <alignment horizontal="center" vertical="center" wrapText="1"/>
      <protection/>
    </xf>
    <xf numFmtId="0" fontId="27" fillId="0" borderId="10" xfId="56" applyFont="1" applyFill="1" applyBorder="1" applyAlignment="1">
      <alignment horizontal="left" vertical="center" wrapText="1"/>
      <protection/>
    </xf>
    <xf numFmtId="181" fontId="27" fillId="0" borderId="10" xfId="56" applyNumberFormat="1" applyFont="1" applyFill="1" applyBorder="1" applyAlignment="1">
      <alignment horizontal="center" vertical="center" wrapText="1"/>
      <protection/>
    </xf>
    <xf numFmtId="0" fontId="27" fillId="0" borderId="17" xfId="56" applyFont="1" applyFill="1" applyBorder="1" applyAlignment="1">
      <alignment horizontal="center" vertical="center"/>
      <protection/>
    </xf>
    <xf numFmtId="0" fontId="27" fillId="0" borderId="18" xfId="56" applyFont="1" applyFill="1" applyBorder="1" applyAlignment="1">
      <alignment horizontal="center" vertical="center"/>
      <protection/>
    </xf>
    <xf numFmtId="0" fontId="0" fillId="0" borderId="16" xfId="52" applyBorder="1" applyAlignment="1">
      <alignment horizontal="right" vertical="center" wrapText="1"/>
      <protection/>
    </xf>
    <xf numFmtId="0" fontId="36" fillId="0" borderId="0" xfId="52" applyFont="1" applyAlignment="1">
      <alignment horizontal="center" vertical="center" wrapText="1"/>
      <protection/>
    </xf>
    <xf numFmtId="177" fontId="27" fillId="0" borderId="0" xfId="56" applyNumberFormat="1" applyFont="1" applyAlignment="1">
      <alignment horizontal="right" vertical="center"/>
      <protection/>
    </xf>
    <xf numFmtId="0" fontId="36" fillId="0" borderId="0" xfId="51" applyNumberFormat="1" applyFont="1" applyFill="1" applyAlignment="1" applyProtection="1">
      <alignment horizontal="center" vertical="center" wrapText="1"/>
      <protection/>
    </xf>
  </cellXfs>
  <cellStyles count="8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;&gt;_x000E__x0000__x0000_&#13;_x0001_趺璩_x0001_?怾兡_x0002_[YZ^__x001F__x0007_?鴀兡_x0002_[YZ^__x001F__x0007_X稀_x0016__x0000_ _x0006__x0008__x0000__x0008__x0006__x000C__x0000_鲂?_x0006__x0000_下?&#10;泅些遳?&amp;_x0000_&gt;_x0000_蛈葖炫~_x0014_兦_x0003_婱??w祴F_x000C_媀_x0004_媣&#10;嶧_x000E_孷_x0002_信信" xfId="16"/>
    <cellStyle name="_(汇总1201）2013年市本级建设项目情况表" xfId="17"/>
    <cellStyle name="_(汇总初步定稿）2014年市本级建设项目情况表(汇总1220）" xfId="18"/>
    <cellStyle name="_2011年项目情况表(表八定稿）" xfId="19"/>
    <cellStyle name="_2011年项目情况表(定稿）" xfId="20"/>
    <cellStyle name="_人大草案2010年1.10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60% - 强调文字颜色 1" xfId="34"/>
    <cellStyle name="60% - 强调文字颜色 2" xfId="35"/>
    <cellStyle name="60% - 强调文字颜色 3" xfId="36"/>
    <cellStyle name="60% - 强调文字颜色 4" xfId="37"/>
    <cellStyle name="60% - 强调文字颜色 5" xfId="38"/>
    <cellStyle name="60% - 强调文字颜色 6" xfId="39"/>
    <cellStyle name="no dec" xfId="40"/>
    <cellStyle name="Normal_APR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标题_2009指标下达结转总表" xfId="48"/>
    <cellStyle name="差" xfId="49"/>
    <cellStyle name="常规_(4)人大批复表（项）" xfId="50"/>
    <cellStyle name="常规_2012年市本级预算人大定稿" xfId="51"/>
    <cellStyle name="常规_2014年国有资本经营预算收支-市委市政府" xfId="52"/>
    <cellStyle name="常规_Sheet1" xfId="53"/>
    <cellStyle name="常规_福州市本级社会保险基金预算安排情况表" xfId="54"/>
    <cellStyle name="常规_永泰县国有资本经营预算套表" xfId="55"/>
    <cellStyle name="常规_预算报告附表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普通_97-917" xfId="67"/>
    <cellStyle name="千分位[0]_laroux" xfId="68"/>
    <cellStyle name="千分位_97-917" xfId="69"/>
    <cellStyle name="千位[0]_1" xfId="70"/>
    <cellStyle name="千位_1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未定义" xfId="83"/>
    <cellStyle name="Followed Hyperlink" xfId="84"/>
    <cellStyle name="注释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9044;&#31639;&#31185;&#36164;&#26009;\&#36130;&#25919;&#39044;&#31639;&#36164;&#26009;2015&#24180;\&#19978;&#32423;&#26377;&#20851;&#36164;&#26009;\&#31119;&#24030;&#24066;2014&#24180;&#22269;&#26377;&#36164;&#26412;&#32463;&#33829;&#25910;&#25903;&#39044;&#31639;&#34920;(&#24066;&#22269;&#36164;&#22996;)&#24314;&#35758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6130;&#25919;&#39044;&#31639;&#36164;&#26009;2015&#24180;\&#19978;&#32423;&#26377;&#20851;&#36164;&#26009;\&#31119;&#24030;&#24066;2014&#24180;&#22269;&#26377;&#36164;&#26412;&#32463;&#33829;&#25910;&#25903;&#39044;&#31639;&#34920;(&#24066;&#22269;&#36164;&#22996;)&#24314;&#3575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收入科目表"/>
      <sheetName val="支出科目表"/>
      <sheetName val="附表1汇总"/>
      <sheetName val="附表2汇总"/>
      <sheetName val="Sheet1"/>
    </sheetNames>
    <sheetDataSet>
      <sheetData sheetId="3">
        <row r="6">
          <cell r="E6" t="str">
            <v>103060102金融企业利润收入</v>
          </cell>
        </row>
        <row r="7">
          <cell r="E7" t="str">
            <v>103060104石油石化企业利润收入</v>
          </cell>
        </row>
        <row r="8">
          <cell r="E8" t="str">
            <v>103060105电力企业利润收入</v>
          </cell>
        </row>
        <row r="9">
          <cell r="E9" t="str">
            <v>103060106电信企业利润收入</v>
          </cell>
        </row>
        <row r="10">
          <cell r="E10" t="str">
            <v>103060107煤炭企业利润收入</v>
          </cell>
        </row>
        <row r="11">
          <cell r="E11" t="str">
            <v>103060108有色冶金采掘企业利润收入</v>
          </cell>
        </row>
        <row r="12">
          <cell r="E12" t="str">
            <v>103060109钢铁企业利润收入</v>
          </cell>
        </row>
        <row r="13">
          <cell r="E13" t="str">
            <v>103060112化工企业利润收入</v>
          </cell>
        </row>
        <row r="14">
          <cell r="E14" t="str">
            <v>103060113运输企业利润收入</v>
          </cell>
        </row>
        <row r="15">
          <cell r="E15" t="str">
            <v>103060114电子企业利润收入</v>
          </cell>
        </row>
        <row r="16">
          <cell r="E16" t="str">
            <v>103060115机械企业利润收入</v>
          </cell>
        </row>
        <row r="17">
          <cell r="E17" t="str">
            <v>103060116投资服务企业利润收入</v>
          </cell>
        </row>
        <row r="18">
          <cell r="E18" t="str">
            <v>103060117纺织轻工企业利润收入</v>
          </cell>
        </row>
        <row r="19">
          <cell r="E19" t="str">
            <v>103060118贸易企业利润收入</v>
          </cell>
        </row>
        <row r="20">
          <cell r="E20" t="str">
            <v>103060119建筑施工企业利润收入</v>
          </cell>
        </row>
        <row r="21">
          <cell r="E21" t="str">
            <v>103060120房地产企业利润收入</v>
          </cell>
        </row>
        <row r="22">
          <cell r="E22" t="str">
            <v>103060121建材企业利润收入</v>
          </cell>
        </row>
        <row r="23">
          <cell r="E23" t="str">
            <v>103060122境外企业利润收入</v>
          </cell>
        </row>
        <row r="24">
          <cell r="E24" t="str">
            <v>103060123对外合作企业利润收入</v>
          </cell>
        </row>
        <row r="25">
          <cell r="E25" t="str">
            <v>103060124医药企业利润收入</v>
          </cell>
        </row>
        <row r="26">
          <cell r="E26" t="str">
            <v>103060125农林牧渔企业利润收入</v>
          </cell>
        </row>
        <row r="27">
          <cell r="E27" t="str">
            <v>103060126邮政企业利润收入</v>
          </cell>
        </row>
        <row r="28">
          <cell r="E28" t="str">
            <v>103060127军工企业利润收入</v>
          </cell>
        </row>
        <row r="29">
          <cell r="E29" t="str">
            <v>103060128转制科研院所利润收入</v>
          </cell>
        </row>
        <row r="30">
          <cell r="E30" t="str">
            <v>103060129地质勘查企业利润收入</v>
          </cell>
        </row>
        <row r="31">
          <cell r="E31" t="str">
            <v>103060130卫生体育福利企业利润收入</v>
          </cell>
        </row>
        <row r="32">
          <cell r="E32" t="str">
            <v>103060131教育文化广播企业利润收入</v>
          </cell>
        </row>
        <row r="33">
          <cell r="E33" t="str">
            <v>103060132科学研究企业利润收入</v>
          </cell>
        </row>
        <row r="34">
          <cell r="E34" t="str">
            <v>103060133机关社团所属企业利润收入</v>
          </cell>
        </row>
        <row r="35">
          <cell r="E35" t="str">
            <v>103060198其他国有资本经营预算企业利润收入</v>
          </cell>
        </row>
        <row r="36">
          <cell r="E36" t="str">
            <v>103060202国有控股公司股利、股息收入</v>
          </cell>
        </row>
        <row r="37">
          <cell r="E37" t="str">
            <v>103060203国有参股公司股利、股息收入</v>
          </cell>
        </row>
        <row r="38">
          <cell r="E38" t="str">
            <v>103060298其他国有资本经营预算企业股利、股息收入</v>
          </cell>
        </row>
        <row r="39">
          <cell r="E39" t="str">
            <v>103060304国有股权、股份转让收入</v>
          </cell>
        </row>
        <row r="40">
          <cell r="E40" t="str">
            <v>103060305国有独资企业产权转让收入</v>
          </cell>
        </row>
        <row r="41">
          <cell r="E41" t="str">
            <v>103060398其他国有资本经营预算企业产权转让收入</v>
          </cell>
        </row>
        <row r="42">
          <cell r="E42" t="str">
            <v>103060401国有股权、股份清算收入</v>
          </cell>
        </row>
        <row r="43">
          <cell r="E43" t="str">
            <v>103060402国有独资企业清算收入</v>
          </cell>
        </row>
        <row r="44">
          <cell r="E44" t="str">
            <v>103060498其他国有资本经营预算企业清算收入</v>
          </cell>
        </row>
        <row r="45">
          <cell r="E45" t="str">
            <v>1030698其他国有资本经营预算收入</v>
          </cell>
        </row>
      </sheetData>
      <sheetData sheetId="4">
        <row r="6">
          <cell r="D6" t="str">
            <v>2055101国有经济结构调整支出</v>
          </cell>
        </row>
        <row r="7">
          <cell r="D7" t="str">
            <v>2055102重点项目支出</v>
          </cell>
        </row>
        <row r="8">
          <cell r="D8" t="str">
            <v>2055103产业升级与发展支出</v>
          </cell>
        </row>
        <row r="9">
          <cell r="D9" t="str">
            <v>2055104境外投资及对外经济技术合作支出</v>
          </cell>
        </row>
        <row r="10">
          <cell r="D10" t="str">
            <v>2055105困难企业职工补助支出</v>
          </cell>
        </row>
        <row r="11">
          <cell r="D11" t="str">
            <v>2055199其他国有资本经营预算支出</v>
          </cell>
        </row>
        <row r="12">
          <cell r="D12" t="str">
            <v>2065101国有经济结构调整支出</v>
          </cell>
        </row>
        <row r="13">
          <cell r="D13" t="str">
            <v>2065102重点项目支出</v>
          </cell>
        </row>
        <row r="14">
          <cell r="D14" t="str">
            <v>2065103产业升级与发展支出</v>
          </cell>
        </row>
        <row r="15">
          <cell r="D15" t="str">
            <v>2065104境外投资及对外经济技术合作支出</v>
          </cell>
        </row>
        <row r="16">
          <cell r="D16" t="str">
            <v>2065105困难企业职工补助支出</v>
          </cell>
        </row>
        <row r="17">
          <cell r="D17" t="str">
            <v>2065199其他国有资本经营预算支出</v>
          </cell>
        </row>
        <row r="18">
          <cell r="D18" t="str">
            <v>2075101国有经济结构调整支出</v>
          </cell>
        </row>
        <row r="19">
          <cell r="D19" t="str">
            <v>2075102重点项目支出</v>
          </cell>
        </row>
        <row r="20">
          <cell r="D20" t="str">
            <v>2075103产业升级与发展支出</v>
          </cell>
        </row>
        <row r="21">
          <cell r="D21" t="str">
            <v>2075104境外投资及对外经济技术合作支出</v>
          </cell>
        </row>
        <row r="22">
          <cell r="D22" t="str">
            <v>2075105困难企业职工补助支出</v>
          </cell>
        </row>
        <row r="23">
          <cell r="D23" t="str">
            <v>2075199其他国有资本经营预算支出</v>
          </cell>
        </row>
        <row r="24">
          <cell r="D24" t="str">
            <v>2080451国有资本经营预算补充基金支出</v>
          </cell>
        </row>
        <row r="25">
          <cell r="D25" t="str">
            <v>2115101国有经济结构调整支出</v>
          </cell>
        </row>
        <row r="26">
          <cell r="D26" t="str">
            <v>2115102重点项目支出</v>
          </cell>
        </row>
        <row r="27">
          <cell r="D27" t="str">
            <v>2115103产业升级与发展支出</v>
          </cell>
        </row>
        <row r="28">
          <cell r="D28" t="str">
            <v>2115104境外投资及对外经济技术合作支出</v>
          </cell>
        </row>
        <row r="29">
          <cell r="D29" t="str">
            <v>2115105困难企业职工补助支出</v>
          </cell>
        </row>
        <row r="30">
          <cell r="D30" t="str">
            <v>2115199其他国有资本经营预算支出</v>
          </cell>
        </row>
        <row r="31">
          <cell r="D31" t="str">
            <v>2125101国有经济结构调整支出</v>
          </cell>
        </row>
        <row r="32">
          <cell r="D32" t="str">
            <v>2125102重点项目支出</v>
          </cell>
        </row>
        <row r="33">
          <cell r="D33" t="str">
            <v>2125103产业升级与发展支出</v>
          </cell>
        </row>
        <row r="34">
          <cell r="D34" t="str">
            <v>2125104境外投资及对外经济技术合作支出</v>
          </cell>
        </row>
        <row r="35">
          <cell r="D35" t="str">
            <v>2125105困难企业职工补助支出</v>
          </cell>
        </row>
        <row r="36">
          <cell r="D36" t="str">
            <v>2125199其他国有资本经营预算支出</v>
          </cell>
        </row>
        <row r="37">
          <cell r="D37" t="str">
            <v>2135101国有经济结构调整支出</v>
          </cell>
        </row>
        <row r="38">
          <cell r="D38" t="str">
            <v>2135102重点项目支出</v>
          </cell>
        </row>
        <row r="39">
          <cell r="D39" t="str">
            <v>2135103产业升级与发展支出</v>
          </cell>
        </row>
        <row r="40">
          <cell r="D40" t="str">
            <v>2135104境外投资及对外经济技术合作支出</v>
          </cell>
        </row>
        <row r="41">
          <cell r="D41" t="str">
            <v>2135105困难企业职工补助支出</v>
          </cell>
        </row>
        <row r="42">
          <cell r="D42" t="str">
            <v>2135199其他国有资本经营预算支出</v>
          </cell>
        </row>
        <row r="43">
          <cell r="D43" t="str">
            <v>2145101国有经济结构调整支出</v>
          </cell>
        </row>
        <row r="44">
          <cell r="D44" t="str">
            <v>2145102重点项目支出</v>
          </cell>
        </row>
        <row r="45">
          <cell r="D45" t="str">
            <v>2145103产业升级与发展支出</v>
          </cell>
        </row>
        <row r="46">
          <cell r="D46" t="str">
            <v>2145104境外投资及对外经济技术合作支出</v>
          </cell>
        </row>
        <row r="47">
          <cell r="D47" t="str">
            <v>2145105困难企业职工补助支出</v>
          </cell>
        </row>
        <row r="48">
          <cell r="D48" t="str">
            <v>2145199其他国有资本经营预算支出</v>
          </cell>
        </row>
        <row r="49">
          <cell r="D49" t="str">
            <v>2155101国有经济结构调整支出</v>
          </cell>
        </row>
        <row r="50">
          <cell r="D50" t="str">
            <v>2155102重点项目支出</v>
          </cell>
        </row>
        <row r="51">
          <cell r="D51" t="str">
            <v>2155103产业升级与发展支出</v>
          </cell>
        </row>
        <row r="52">
          <cell r="D52" t="str">
            <v>2155104境外投资及对外经济技术合作支出</v>
          </cell>
        </row>
        <row r="53">
          <cell r="D53" t="str">
            <v>2155105困难企业职工补助支出</v>
          </cell>
        </row>
        <row r="54">
          <cell r="D54" t="str">
            <v>2155199其他国有资本经营预算支出</v>
          </cell>
        </row>
        <row r="55">
          <cell r="D55" t="str">
            <v>2165101国有经济结构调整支出</v>
          </cell>
        </row>
        <row r="56">
          <cell r="D56" t="str">
            <v>2165102重点项目支出</v>
          </cell>
        </row>
        <row r="57">
          <cell r="D57" t="str">
            <v>2165103产业升级与发展支出</v>
          </cell>
        </row>
        <row r="58">
          <cell r="D58" t="str">
            <v>2165104境外投资及对外经济技术合作支出</v>
          </cell>
        </row>
        <row r="59">
          <cell r="D59" t="str">
            <v>2165105困难企业职工补助支出</v>
          </cell>
        </row>
        <row r="60">
          <cell r="D60" t="str">
            <v>2165199其他国有资本经营预算支出</v>
          </cell>
        </row>
        <row r="61">
          <cell r="D61" t="str">
            <v>2295101国有经济结构调整支出</v>
          </cell>
        </row>
        <row r="62">
          <cell r="D62" t="str">
            <v>2295102重点项目支出</v>
          </cell>
        </row>
        <row r="63">
          <cell r="D63" t="str">
            <v>2295103产业升级与发展支出</v>
          </cell>
        </row>
        <row r="64">
          <cell r="D64" t="str">
            <v>2295104境外投资及对外经济技术合作支出</v>
          </cell>
        </row>
        <row r="65">
          <cell r="D65" t="str">
            <v>2295105困难企业职工补助支出</v>
          </cell>
        </row>
        <row r="66">
          <cell r="D66" t="str">
            <v>2295199其他国有资本经营预算支出</v>
          </cell>
        </row>
        <row r="67">
          <cell r="D67" t="str">
            <v>2300803国有资本经营预算调出资金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收入科目表"/>
      <sheetName val="支出科目表"/>
      <sheetName val="附表1汇总"/>
      <sheetName val="附表2汇总"/>
      <sheetName val="Sheet1"/>
    </sheetNames>
    <sheetDataSet>
      <sheetData sheetId="3">
        <row r="6">
          <cell r="E6" t="str">
            <v>103060102金融企业利润收入</v>
          </cell>
        </row>
        <row r="7">
          <cell r="E7" t="str">
            <v>103060104石油石化企业利润收入</v>
          </cell>
        </row>
        <row r="8">
          <cell r="E8" t="str">
            <v>103060105电力企业利润收入</v>
          </cell>
        </row>
        <row r="9">
          <cell r="E9" t="str">
            <v>103060106电信企业利润收入</v>
          </cell>
        </row>
        <row r="10">
          <cell r="E10" t="str">
            <v>103060107煤炭企业利润收入</v>
          </cell>
        </row>
        <row r="11">
          <cell r="E11" t="str">
            <v>103060108有色冶金采掘企业利润收入</v>
          </cell>
        </row>
        <row r="12">
          <cell r="E12" t="str">
            <v>103060109钢铁企业利润收入</v>
          </cell>
        </row>
        <row r="13">
          <cell r="E13" t="str">
            <v>103060112化工企业利润收入</v>
          </cell>
        </row>
        <row r="14">
          <cell r="E14" t="str">
            <v>103060113运输企业利润收入</v>
          </cell>
        </row>
        <row r="15">
          <cell r="E15" t="str">
            <v>103060114电子企业利润收入</v>
          </cell>
        </row>
        <row r="16">
          <cell r="E16" t="str">
            <v>103060115机械企业利润收入</v>
          </cell>
        </row>
        <row r="17">
          <cell r="E17" t="str">
            <v>103060116投资服务企业利润收入</v>
          </cell>
        </row>
        <row r="18">
          <cell r="E18" t="str">
            <v>103060117纺织轻工企业利润收入</v>
          </cell>
        </row>
        <row r="19">
          <cell r="E19" t="str">
            <v>103060118贸易企业利润收入</v>
          </cell>
        </row>
        <row r="20">
          <cell r="E20" t="str">
            <v>103060119建筑施工企业利润收入</v>
          </cell>
        </row>
        <row r="21">
          <cell r="E21" t="str">
            <v>103060120房地产企业利润收入</v>
          </cell>
        </row>
        <row r="22">
          <cell r="E22" t="str">
            <v>103060121建材企业利润收入</v>
          </cell>
        </row>
        <row r="23">
          <cell r="E23" t="str">
            <v>103060122境外企业利润收入</v>
          </cell>
        </row>
        <row r="24">
          <cell r="E24" t="str">
            <v>103060123对外合作企业利润收入</v>
          </cell>
        </row>
        <row r="25">
          <cell r="E25" t="str">
            <v>103060124医药企业利润收入</v>
          </cell>
        </row>
        <row r="26">
          <cell r="E26" t="str">
            <v>103060125农林牧渔企业利润收入</v>
          </cell>
        </row>
        <row r="27">
          <cell r="E27" t="str">
            <v>103060126邮政企业利润收入</v>
          </cell>
        </row>
        <row r="28">
          <cell r="E28" t="str">
            <v>103060127军工企业利润收入</v>
          </cell>
        </row>
        <row r="29">
          <cell r="E29" t="str">
            <v>103060128转制科研院所利润收入</v>
          </cell>
        </row>
        <row r="30">
          <cell r="E30" t="str">
            <v>103060129地质勘查企业利润收入</v>
          </cell>
        </row>
        <row r="31">
          <cell r="E31" t="str">
            <v>103060130卫生体育福利企业利润收入</v>
          </cell>
        </row>
        <row r="32">
          <cell r="E32" t="str">
            <v>103060131教育文化广播企业利润收入</v>
          </cell>
        </row>
        <row r="33">
          <cell r="E33" t="str">
            <v>103060132科学研究企业利润收入</v>
          </cell>
        </row>
        <row r="34">
          <cell r="E34" t="str">
            <v>103060133机关社团所属企业利润收入</v>
          </cell>
        </row>
        <row r="35">
          <cell r="E35" t="str">
            <v>103060198其他国有资本经营预算企业利润收入</v>
          </cell>
        </row>
        <row r="36">
          <cell r="E36" t="str">
            <v>103060202国有控股公司股利、股息收入</v>
          </cell>
        </row>
        <row r="37">
          <cell r="E37" t="str">
            <v>103060203国有参股公司股利、股息收入</v>
          </cell>
        </row>
        <row r="38">
          <cell r="E38" t="str">
            <v>103060298其他国有资本经营预算企业股利、股息收入</v>
          </cell>
        </row>
        <row r="39">
          <cell r="E39" t="str">
            <v>103060304国有股权、股份转让收入</v>
          </cell>
        </row>
        <row r="40">
          <cell r="E40" t="str">
            <v>103060305国有独资企业产权转让收入</v>
          </cell>
        </row>
        <row r="41">
          <cell r="E41" t="str">
            <v>103060398其他国有资本经营预算企业产权转让收入</v>
          </cell>
        </row>
        <row r="42">
          <cell r="E42" t="str">
            <v>103060401国有股权、股份清算收入</v>
          </cell>
        </row>
        <row r="43">
          <cell r="E43" t="str">
            <v>103060402国有独资企业清算收入</v>
          </cell>
        </row>
        <row r="44">
          <cell r="E44" t="str">
            <v>103060498其他国有资本经营预算企业清算收入</v>
          </cell>
        </row>
        <row r="45">
          <cell r="E45" t="str">
            <v>1030698其他国有资本经营预算收入</v>
          </cell>
        </row>
      </sheetData>
      <sheetData sheetId="4">
        <row r="6">
          <cell r="D6" t="str">
            <v>2055101国有经济结构调整支出</v>
          </cell>
        </row>
        <row r="7">
          <cell r="D7" t="str">
            <v>2055102重点项目支出</v>
          </cell>
        </row>
        <row r="8">
          <cell r="D8" t="str">
            <v>2055103产业升级与发展支出</v>
          </cell>
        </row>
        <row r="9">
          <cell r="D9" t="str">
            <v>2055104境外投资及对外经济技术合作支出</v>
          </cell>
        </row>
        <row r="10">
          <cell r="D10" t="str">
            <v>2055105困难企业职工补助支出</v>
          </cell>
        </row>
        <row r="11">
          <cell r="D11" t="str">
            <v>2055199其他国有资本经营预算支出</v>
          </cell>
        </row>
        <row r="12">
          <cell r="D12" t="str">
            <v>2065101国有经济结构调整支出</v>
          </cell>
        </row>
        <row r="13">
          <cell r="D13" t="str">
            <v>2065102重点项目支出</v>
          </cell>
        </row>
        <row r="14">
          <cell r="D14" t="str">
            <v>2065103产业升级与发展支出</v>
          </cell>
        </row>
        <row r="15">
          <cell r="D15" t="str">
            <v>2065104境外投资及对外经济技术合作支出</v>
          </cell>
        </row>
        <row r="16">
          <cell r="D16" t="str">
            <v>2065105困难企业职工补助支出</v>
          </cell>
        </row>
        <row r="17">
          <cell r="D17" t="str">
            <v>2065199其他国有资本经营预算支出</v>
          </cell>
        </row>
        <row r="18">
          <cell r="D18" t="str">
            <v>2075101国有经济结构调整支出</v>
          </cell>
        </row>
        <row r="19">
          <cell r="D19" t="str">
            <v>2075102重点项目支出</v>
          </cell>
        </row>
        <row r="20">
          <cell r="D20" t="str">
            <v>2075103产业升级与发展支出</v>
          </cell>
        </row>
        <row r="21">
          <cell r="D21" t="str">
            <v>2075104境外投资及对外经济技术合作支出</v>
          </cell>
        </row>
        <row r="22">
          <cell r="D22" t="str">
            <v>2075105困难企业职工补助支出</v>
          </cell>
        </row>
        <row r="23">
          <cell r="D23" t="str">
            <v>2075199其他国有资本经营预算支出</v>
          </cell>
        </row>
        <row r="24">
          <cell r="D24" t="str">
            <v>2080451国有资本经营预算补充基金支出</v>
          </cell>
        </row>
        <row r="25">
          <cell r="D25" t="str">
            <v>2115101国有经济结构调整支出</v>
          </cell>
        </row>
        <row r="26">
          <cell r="D26" t="str">
            <v>2115102重点项目支出</v>
          </cell>
        </row>
        <row r="27">
          <cell r="D27" t="str">
            <v>2115103产业升级与发展支出</v>
          </cell>
        </row>
        <row r="28">
          <cell r="D28" t="str">
            <v>2115104境外投资及对外经济技术合作支出</v>
          </cell>
        </row>
        <row r="29">
          <cell r="D29" t="str">
            <v>2115105困难企业职工补助支出</v>
          </cell>
        </row>
        <row r="30">
          <cell r="D30" t="str">
            <v>2115199其他国有资本经营预算支出</v>
          </cell>
        </row>
        <row r="31">
          <cell r="D31" t="str">
            <v>2125101国有经济结构调整支出</v>
          </cell>
        </row>
        <row r="32">
          <cell r="D32" t="str">
            <v>2125102重点项目支出</v>
          </cell>
        </row>
        <row r="33">
          <cell r="D33" t="str">
            <v>2125103产业升级与发展支出</v>
          </cell>
        </row>
        <row r="34">
          <cell r="D34" t="str">
            <v>2125104境外投资及对外经济技术合作支出</v>
          </cell>
        </row>
        <row r="35">
          <cell r="D35" t="str">
            <v>2125105困难企业职工补助支出</v>
          </cell>
        </row>
        <row r="36">
          <cell r="D36" t="str">
            <v>2125199其他国有资本经营预算支出</v>
          </cell>
        </row>
        <row r="37">
          <cell r="D37" t="str">
            <v>2135101国有经济结构调整支出</v>
          </cell>
        </row>
        <row r="38">
          <cell r="D38" t="str">
            <v>2135102重点项目支出</v>
          </cell>
        </row>
        <row r="39">
          <cell r="D39" t="str">
            <v>2135103产业升级与发展支出</v>
          </cell>
        </row>
        <row r="40">
          <cell r="D40" t="str">
            <v>2135104境外投资及对外经济技术合作支出</v>
          </cell>
        </row>
        <row r="41">
          <cell r="D41" t="str">
            <v>2135105困难企业职工补助支出</v>
          </cell>
        </row>
        <row r="42">
          <cell r="D42" t="str">
            <v>2135199其他国有资本经营预算支出</v>
          </cell>
        </row>
        <row r="43">
          <cell r="D43" t="str">
            <v>2145101国有经济结构调整支出</v>
          </cell>
        </row>
        <row r="44">
          <cell r="D44" t="str">
            <v>2145102重点项目支出</v>
          </cell>
        </row>
        <row r="45">
          <cell r="D45" t="str">
            <v>2145103产业升级与发展支出</v>
          </cell>
        </row>
        <row r="46">
          <cell r="D46" t="str">
            <v>2145104境外投资及对外经济技术合作支出</v>
          </cell>
        </row>
        <row r="47">
          <cell r="D47" t="str">
            <v>2145105困难企业职工补助支出</v>
          </cell>
        </row>
        <row r="48">
          <cell r="D48" t="str">
            <v>2145199其他国有资本经营预算支出</v>
          </cell>
        </row>
        <row r="49">
          <cell r="D49" t="str">
            <v>2155101国有经济结构调整支出</v>
          </cell>
        </row>
        <row r="50">
          <cell r="D50" t="str">
            <v>2155102重点项目支出</v>
          </cell>
        </row>
        <row r="51">
          <cell r="D51" t="str">
            <v>2155103产业升级与发展支出</v>
          </cell>
        </row>
        <row r="52">
          <cell r="D52" t="str">
            <v>2155104境外投资及对外经济技术合作支出</v>
          </cell>
        </row>
        <row r="53">
          <cell r="D53" t="str">
            <v>2155105困难企业职工补助支出</v>
          </cell>
        </row>
        <row r="54">
          <cell r="D54" t="str">
            <v>2155199其他国有资本经营预算支出</v>
          </cell>
        </row>
        <row r="55">
          <cell r="D55" t="str">
            <v>2165101国有经济结构调整支出</v>
          </cell>
        </row>
        <row r="56">
          <cell r="D56" t="str">
            <v>2165102重点项目支出</v>
          </cell>
        </row>
        <row r="57">
          <cell r="D57" t="str">
            <v>2165103产业升级与发展支出</v>
          </cell>
        </row>
        <row r="58">
          <cell r="D58" t="str">
            <v>2165104境外投资及对外经济技术合作支出</v>
          </cell>
        </row>
        <row r="59">
          <cell r="D59" t="str">
            <v>2165105困难企业职工补助支出</v>
          </cell>
        </row>
        <row r="60">
          <cell r="D60" t="str">
            <v>2165199其他国有资本经营预算支出</v>
          </cell>
        </row>
        <row r="61">
          <cell r="D61" t="str">
            <v>2295101国有经济结构调整支出</v>
          </cell>
        </row>
        <row r="62">
          <cell r="D62" t="str">
            <v>2295102重点项目支出</v>
          </cell>
        </row>
        <row r="63">
          <cell r="D63" t="str">
            <v>2295103产业升级与发展支出</v>
          </cell>
        </row>
        <row r="64">
          <cell r="D64" t="str">
            <v>2295104境外投资及对外经济技术合作支出</v>
          </cell>
        </row>
        <row r="65">
          <cell r="D65" t="str">
            <v>2295105困难企业职工补助支出</v>
          </cell>
        </row>
        <row r="66">
          <cell r="D66" t="str">
            <v>2295199其他国有资本经营预算支出</v>
          </cell>
        </row>
        <row r="67">
          <cell r="D67" t="str">
            <v>2300803国有资本经营预算调出资金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3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M44"/>
  <sheetViews>
    <sheetView showZeros="0" view="pageBreakPreview" zoomScale="95" zoomScaleSheetLayoutView="95" workbookViewId="0" topLeftCell="A1">
      <pane ySplit="6" topLeftCell="BM7" activePane="bottomLeft" state="frozen"/>
      <selection pane="topLeft" activeCell="A1" sqref="A1"/>
      <selection pane="bottomLeft" activeCell="A10" sqref="A10"/>
    </sheetView>
  </sheetViews>
  <sheetFormatPr defaultColWidth="9.00390625" defaultRowHeight="24" customHeight="1"/>
  <cols>
    <col min="1" max="1" width="30.00390625" style="1" customWidth="1"/>
    <col min="2" max="2" width="12.125" style="1" customWidth="1"/>
    <col min="3" max="3" width="12.75390625" style="1" customWidth="1"/>
    <col min="4" max="4" width="11.875" style="1" customWidth="1"/>
    <col min="5" max="5" width="11.75390625" style="1" customWidth="1"/>
    <col min="6" max="11" width="9.00390625" style="1" customWidth="1"/>
    <col min="12" max="12" width="14.50390625" style="1" customWidth="1"/>
    <col min="13" max="16384" width="9.00390625" style="1" customWidth="1"/>
  </cols>
  <sheetData>
    <row r="1" spans="1:5" ht="24" customHeight="1">
      <c r="A1" s="160" t="s">
        <v>264</v>
      </c>
      <c r="B1" s="160"/>
      <c r="C1" s="160"/>
      <c r="D1" s="160"/>
      <c r="E1" s="160"/>
    </row>
    <row r="2" spans="1:5" ht="24" customHeight="1">
      <c r="A2" s="17"/>
      <c r="B2" s="17"/>
      <c r="C2" s="17"/>
      <c r="D2" s="17"/>
      <c r="E2" s="16" t="s">
        <v>16</v>
      </c>
    </row>
    <row r="3" spans="1:5" ht="24" customHeight="1">
      <c r="A3" s="2"/>
      <c r="B3" s="9"/>
      <c r="C3" s="9"/>
      <c r="D3" s="9"/>
      <c r="E3" s="9" t="s">
        <v>23</v>
      </c>
    </row>
    <row r="4" spans="1:5" ht="24" customHeight="1">
      <c r="A4" s="157" t="s">
        <v>2</v>
      </c>
      <c r="B4" s="154" t="s">
        <v>159</v>
      </c>
      <c r="C4" s="165" t="s">
        <v>160</v>
      </c>
      <c r="D4" s="166"/>
      <c r="E4" s="159"/>
    </row>
    <row r="5" spans="1:5" ht="24" customHeight="1">
      <c r="A5" s="158"/>
      <c r="B5" s="192"/>
      <c r="C5" s="14" t="s">
        <v>10</v>
      </c>
      <c r="D5" s="10" t="s">
        <v>9</v>
      </c>
      <c r="E5" s="11" t="s">
        <v>1</v>
      </c>
    </row>
    <row r="6" spans="1:8" ht="24" customHeight="1">
      <c r="A6" s="3" t="s">
        <v>265</v>
      </c>
      <c r="B6" s="36">
        <f>+B7+B22</f>
        <v>74827</v>
      </c>
      <c r="C6" s="35">
        <f>+C7+C22</f>
        <v>84200</v>
      </c>
      <c r="D6" s="35">
        <f>+D7+D22</f>
        <v>9373</v>
      </c>
      <c r="E6" s="39">
        <f aca="true" t="shared" si="0" ref="E6:E20">+D6/B6*100</f>
        <v>12.5</v>
      </c>
      <c r="F6" s="23"/>
      <c r="G6" s="43">
        <v>84200</v>
      </c>
      <c r="H6" s="142">
        <f>+G6-C6</f>
        <v>0</v>
      </c>
    </row>
    <row r="7" spans="1:12" ht="24" customHeight="1">
      <c r="A7" s="3" t="s">
        <v>24</v>
      </c>
      <c r="B7" s="36">
        <f>SUM(B8:B21)</f>
        <v>52745</v>
      </c>
      <c r="C7" s="36">
        <f>SUM(C8:C21)</f>
        <v>60350</v>
      </c>
      <c r="D7" s="36">
        <f>SUM(D8:D21)</f>
        <v>7605</v>
      </c>
      <c r="E7" s="39">
        <f t="shared" si="0"/>
        <v>14.4</v>
      </c>
      <c r="F7" s="23"/>
      <c r="G7" s="23"/>
      <c r="K7" s="1">
        <v>66300</v>
      </c>
      <c r="L7" s="118" t="s">
        <v>161</v>
      </c>
    </row>
    <row r="8" spans="1:11" ht="24" customHeight="1">
      <c r="A8" s="4" t="s">
        <v>25</v>
      </c>
      <c r="B8" s="24">
        <v>4243</v>
      </c>
      <c r="C8" s="38">
        <f>4621-170</f>
        <v>4451</v>
      </c>
      <c r="D8" s="36">
        <f aca="true" t="shared" si="1" ref="D8:D20">+C8-B8</f>
        <v>208</v>
      </c>
      <c r="E8" s="39">
        <f t="shared" si="0"/>
        <v>4.9</v>
      </c>
      <c r="F8" s="23"/>
      <c r="G8" s="23"/>
      <c r="J8" s="1">
        <f>+B8/$B$7</f>
        <v>0.0804436439472936</v>
      </c>
      <c r="K8" s="1">
        <f>+J8*$K$7</f>
        <v>5333.41359370557</v>
      </c>
    </row>
    <row r="9" spans="1:11" ht="24" customHeight="1">
      <c r="A9" s="4" t="s">
        <v>26</v>
      </c>
      <c r="B9" s="24">
        <v>22282</v>
      </c>
      <c r="C9" s="38">
        <f>27800-463+2+500-1000-230</f>
        <v>26609</v>
      </c>
      <c r="D9" s="36">
        <f t="shared" si="1"/>
        <v>4327</v>
      </c>
      <c r="E9" s="39">
        <f t="shared" si="0"/>
        <v>19.4</v>
      </c>
      <c r="F9" s="23"/>
      <c r="G9" s="43"/>
      <c r="J9" s="1">
        <f aca="true" t="shared" si="2" ref="J9:J20">+B9/$B$7</f>
        <v>0.422447625367333</v>
      </c>
      <c r="K9" s="1">
        <f aca="true" t="shared" si="3" ref="K9:K20">+J9*$K$7</f>
        <v>28008.2775618542</v>
      </c>
    </row>
    <row r="10" spans="1:11" ht="24" customHeight="1">
      <c r="A10" s="4" t="s">
        <v>27</v>
      </c>
      <c r="B10" s="24">
        <v>9612</v>
      </c>
      <c r="C10" s="38">
        <v>9830</v>
      </c>
      <c r="D10" s="36">
        <f t="shared" si="1"/>
        <v>218</v>
      </c>
      <c r="E10" s="39">
        <f t="shared" si="0"/>
        <v>2.3</v>
      </c>
      <c r="F10" s="23"/>
      <c r="G10" s="23"/>
      <c r="J10" s="1">
        <f t="shared" si="2"/>
        <v>0.18223528296521</v>
      </c>
      <c r="K10" s="1">
        <f t="shared" si="3"/>
        <v>12082.1992605934</v>
      </c>
    </row>
    <row r="11" spans="1:11" ht="24" customHeight="1">
      <c r="A11" s="4" t="s">
        <v>28</v>
      </c>
      <c r="B11" s="24">
        <v>1868</v>
      </c>
      <c r="C11" s="38">
        <v>1985</v>
      </c>
      <c r="D11" s="36">
        <f t="shared" si="1"/>
        <v>117</v>
      </c>
      <c r="E11" s="39">
        <f t="shared" si="0"/>
        <v>6.3</v>
      </c>
      <c r="F11" s="23"/>
      <c r="G11" s="23"/>
      <c r="J11" s="1">
        <f t="shared" si="2"/>
        <v>0.0354156792112996</v>
      </c>
      <c r="K11" s="1">
        <f t="shared" si="3"/>
        <v>2348.05953170916</v>
      </c>
    </row>
    <row r="12" spans="1:11" ht="24" customHeight="1">
      <c r="A12" s="4" t="s">
        <v>20</v>
      </c>
      <c r="B12" s="24">
        <v>222</v>
      </c>
      <c r="C12" s="38">
        <v>280</v>
      </c>
      <c r="D12" s="36">
        <f t="shared" si="1"/>
        <v>58</v>
      </c>
      <c r="E12" s="39">
        <f t="shared" si="0"/>
        <v>26.1</v>
      </c>
      <c r="F12" s="23"/>
      <c r="G12" s="23"/>
      <c r="J12" s="1">
        <f t="shared" si="2"/>
        <v>0.00420892975637501</v>
      </c>
      <c r="K12" s="1">
        <f t="shared" si="3"/>
        <v>279.052042847663</v>
      </c>
    </row>
    <row r="13" spans="1:11" ht="24" customHeight="1">
      <c r="A13" s="4" t="s">
        <v>29</v>
      </c>
      <c r="B13" s="24">
        <v>1663</v>
      </c>
      <c r="C13" s="38">
        <v>1850</v>
      </c>
      <c r="D13" s="36">
        <f t="shared" si="1"/>
        <v>187</v>
      </c>
      <c r="E13" s="39">
        <f t="shared" si="0"/>
        <v>11.2</v>
      </c>
      <c r="F13" s="23"/>
      <c r="G13" s="23"/>
      <c r="J13" s="1">
        <f t="shared" si="2"/>
        <v>0.0315290548867191</v>
      </c>
      <c r="K13" s="1">
        <f t="shared" si="3"/>
        <v>2090.37633898948</v>
      </c>
    </row>
    <row r="14" spans="1:11" ht="24" customHeight="1">
      <c r="A14" s="4" t="s">
        <v>30</v>
      </c>
      <c r="B14" s="24">
        <v>657</v>
      </c>
      <c r="C14" s="38">
        <v>770</v>
      </c>
      <c r="D14" s="36">
        <f t="shared" si="1"/>
        <v>113</v>
      </c>
      <c r="E14" s="39">
        <f t="shared" si="0"/>
        <v>17.2</v>
      </c>
      <c r="F14" s="23"/>
      <c r="G14" s="23"/>
      <c r="J14" s="1">
        <f t="shared" si="2"/>
        <v>0.0124561569817044</v>
      </c>
      <c r="K14" s="1">
        <f t="shared" si="3"/>
        <v>825.843207887002</v>
      </c>
    </row>
    <row r="15" spans="1:11" ht="24" customHeight="1">
      <c r="A15" s="4" t="s">
        <v>31</v>
      </c>
      <c r="B15" s="24">
        <v>690</v>
      </c>
      <c r="C15" s="38">
        <v>780</v>
      </c>
      <c r="D15" s="36">
        <f t="shared" si="1"/>
        <v>90</v>
      </c>
      <c r="E15" s="39">
        <f t="shared" si="0"/>
        <v>13</v>
      </c>
      <c r="F15" s="23"/>
      <c r="G15" s="23"/>
      <c r="J15" s="1">
        <f t="shared" si="2"/>
        <v>0.0130818087022467</v>
      </c>
      <c r="K15" s="1">
        <f t="shared" si="3"/>
        <v>867.323916958956</v>
      </c>
    </row>
    <row r="16" spans="1:11" ht="24" customHeight="1">
      <c r="A16" s="4" t="s">
        <v>32</v>
      </c>
      <c r="B16" s="24">
        <v>270</v>
      </c>
      <c r="C16" s="38">
        <v>350</v>
      </c>
      <c r="D16" s="36">
        <f t="shared" si="1"/>
        <v>80</v>
      </c>
      <c r="E16" s="39">
        <f t="shared" si="0"/>
        <v>29.6</v>
      </c>
      <c r="F16" s="23"/>
      <c r="G16" s="23"/>
      <c r="J16" s="1">
        <f t="shared" si="2"/>
        <v>0.00511896862261826</v>
      </c>
      <c r="K16" s="1">
        <f t="shared" si="3"/>
        <v>339.387619679591</v>
      </c>
    </row>
    <row r="17" spans="1:11" ht="24" customHeight="1">
      <c r="A17" s="4" t="s">
        <v>33</v>
      </c>
      <c r="B17" s="24">
        <v>5690</v>
      </c>
      <c r="C17" s="38">
        <f>170+5910</f>
        <v>6080</v>
      </c>
      <c r="D17" s="36">
        <f t="shared" si="1"/>
        <v>390</v>
      </c>
      <c r="E17" s="39">
        <f t="shared" si="0"/>
        <v>6.9</v>
      </c>
      <c r="F17" s="23"/>
      <c r="G17" s="23"/>
      <c r="J17" s="1">
        <f t="shared" si="2"/>
        <v>0.107877523935918</v>
      </c>
      <c r="K17" s="1">
        <f t="shared" si="3"/>
        <v>7152.27983695136</v>
      </c>
    </row>
    <row r="18" spans="1:11" ht="24" customHeight="1">
      <c r="A18" s="4" t="s">
        <v>34</v>
      </c>
      <c r="B18" s="24">
        <v>355</v>
      </c>
      <c r="C18" s="38">
        <v>450</v>
      </c>
      <c r="D18" s="36">
        <f t="shared" si="1"/>
        <v>95</v>
      </c>
      <c r="E18" s="39">
        <f t="shared" si="0"/>
        <v>26.8</v>
      </c>
      <c r="F18" s="23"/>
      <c r="G18" s="23"/>
      <c r="J18" s="1">
        <f t="shared" si="2"/>
        <v>0.00673049578159067</v>
      </c>
      <c r="K18" s="1">
        <f t="shared" si="3"/>
        <v>446.231870319461</v>
      </c>
    </row>
    <row r="19" spans="1:11" ht="24" customHeight="1">
      <c r="A19" s="4" t="s">
        <v>35</v>
      </c>
      <c r="B19" s="24">
        <v>4152</v>
      </c>
      <c r="C19" s="38">
        <f>1000+4655</f>
        <v>5655</v>
      </c>
      <c r="D19" s="36">
        <f t="shared" si="1"/>
        <v>1503</v>
      </c>
      <c r="E19" s="39">
        <f t="shared" si="0"/>
        <v>36.2</v>
      </c>
      <c r="F19" s="23"/>
      <c r="G19" s="23"/>
      <c r="J19" s="1">
        <f t="shared" si="2"/>
        <v>0.0787183619300408</v>
      </c>
      <c r="K19" s="1">
        <f t="shared" si="3"/>
        <v>5219.0273959617</v>
      </c>
    </row>
    <row r="20" spans="1:11" ht="24" customHeight="1">
      <c r="A20" s="4" t="s">
        <v>36</v>
      </c>
      <c r="B20" s="24">
        <v>1041</v>
      </c>
      <c r="C20" s="38">
        <v>1260</v>
      </c>
      <c r="D20" s="36">
        <f t="shared" si="1"/>
        <v>219</v>
      </c>
      <c r="E20" s="39">
        <f t="shared" si="0"/>
        <v>21</v>
      </c>
      <c r="F20" s="23"/>
      <c r="G20" s="23"/>
      <c r="J20" s="1">
        <f t="shared" si="2"/>
        <v>0.0197364679116504</v>
      </c>
      <c r="K20" s="1">
        <f t="shared" si="3"/>
        <v>1308.52782254242</v>
      </c>
    </row>
    <row r="21" spans="1:7" ht="24" customHeight="1">
      <c r="A21" s="4" t="s">
        <v>37</v>
      </c>
      <c r="B21" s="36"/>
      <c r="C21" s="36"/>
      <c r="D21" s="36"/>
      <c r="E21" s="39"/>
      <c r="F21" s="23"/>
      <c r="G21" s="23"/>
    </row>
    <row r="22" spans="1:11" ht="24" customHeight="1">
      <c r="A22" s="3" t="s">
        <v>38</v>
      </c>
      <c r="B22" s="36">
        <f>SUM(B23:B28)</f>
        <v>22082</v>
      </c>
      <c r="C22" s="36">
        <f>SUM(C23:C28)</f>
        <v>23850</v>
      </c>
      <c r="D22" s="36">
        <f>SUM(D23:D28)</f>
        <v>1768</v>
      </c>
      <c r="E22" s="39">
        <f aca="true" t="shared" si="4" ref="E22:E28">+D22/B22*100</f>
        <v>8</v>
      </c>
      <c r="F22" s="23"/>
      <c r="G22" s="43"/>
      <c r="K22" s="1">
        <f>81600-K7</f>
        <v>15300</v>
      </c>
    </row>
    <row r="23" spans="1:11" ht="24" customHeight="1">
      <c r="A23" s="4" t="s">
        <v>39</v>
      </c>
      <c r="B23" s="24">
        <v>4238</v>
      </c>
      <c r="C23" s="38">
        <v>6200</v>
      </c>
      <c r="D23" s="36">
        <f aca="true" t="shared" si="5" ref="D23:D30">+C23-B23</f>
        <v>1962</v>
      </c>
      <c r="E23" s="39">
        <f t="shared" si="4"/>
        <v>46.3</v>
      </c>
      <c r="F23" s="23"/>
      <c r="G23" s="23"/>
      <c r="J23" s="1">
        <f aca="true" t="shared" si="6" ref="J23:J28">+B23/$B$22</f>
        <v>0.19192102164659</v>
      </c>
      <c r="K23" s="1">
        <f aca="true" t="shared" si="7" ref="K23:K28">+J23*$K$22</f>
        <v>2936.39163119283</v>
      </c>
    </row>
    <row r="24" spans="1:11" ht="24" customHeight="1">
      <c r="A24" s="4" t="s">
        <v>40</v>
      </c>
      <c r="B24" s="24">
        <v>5985</v>
      </c>
      <c r="C24" s="38">
        <v>6500</v>
      </c>
      <c r="D24" s="36">
        <f t="shared" si="5"/>
        <v>515</v>
      </c>
      <c r="E24" s="39">
        <f t="shared" si="4"/>
        <v>8.6</v>
      </c>
      <c r="F24" s="23"/>
      <c r="G24" s="23"/>
      <c r="J24" s="1">
        <f t="shared" si="6"/>
        <v>0.271035232315913</v>
      </c>
      <c r="K24" s="1">
        <f t="shared" si="7"/>
        <v>4146.83905443347</v>
      </c>
    </row>
    <row r="25" spans="1:11" ht="24" customHeight="1">
      <c r="A25" s="4" t="s">
        <v>41</v>
      </c>
      <c r="B25" s="24">
        <v>1221</v>
      </c>
      <c r="C25" s="38">
        <v>1800</v>
      </c>
      <c r="D25" s="36">
        <f t="shared" si="5"/>
        <v>579</v>
      </c>
      <c r="E25" s="39">
        <f t="shared" si="4"/>
        <v>47.4</v>
      </c>
      <c r="F25" s="23"/>
      <c r="G25" s="23"/>
      <c r="J25" s="1">
        <f t="shared" si="6"/>
        <v>0.0552939045376325</v>
      </c>
      <c r="K25" s="1">
        <f t="shared" si="7"/>
        <v>845.996739425777</v>
      </c>
    </row>
    <row r="26" spans="1:11" ht="24" customHeight="1">
      <c r="A26" s="4" t="s">
        <v>42</v>
      </c>
      <c r="B26" s="24">
        <v>2706</v>
      </c>
      <c r="C26" s="38">
        <v>0</v>
      </c>
      <c r="D26" s="36">
        <f t="shared" si="5"/>
        <v>-2706</v>
      </c>
      <c r="E26" s="39"/>
      <c r="F26" s="23"/>
      <c r="G26" s="23"/>
      <c r="J26" s="1">
        <f t="shared" si="6"/>
        <v>0.122543247894212</v>
      </c>
      <c r="K26" s="1">
        <f t="shared" si="7"/>
        <v>1874.91169278144</v>
      </c>
    </row>
    <row r="27" spans="1:11" ht="24" customHeight="1">
      <c r="A27" s="5" t="s">
        <v>43</v>
      </c>
      <c r="B27" s="24">
        <v>5082</v>
      </c>
      <c r="C27" s="38">
        <v>5850</v>
      </c>
      <c r="D27" s="36">
        <f t="shared" si="5"/>
        <v>768</v>
      </c>
      <c r="E27" s="39">
        <f t="shared" si="4"/>
        <v>15.1</v>
      </c>
      <c r="F27" s="23"/>
      <c r="G27" s="23"/>
      <c r="J27" s="1">
        <f t="shared" si="6"/>
        <v>0.230142197264741</v>
      </c>
      <c r="K27" s="1">
        <f t="shared" si="7"/>
        <v>3521.17561815054</v>
      </c>
    </row>
    <row r="28" spans="1:11" ht="24" customHeight="1">
      <c r="A28" s="4" t="s">
        <v>44</v>
      </c>
      <c r="B28" s="24">
        <v>2850</v>
      </c>
      <c r="C28" s="38">
        <v>3500</v>
      </c>
      <c r="D28" s="36">
        <f t="shared" si="5"/>
        <v>650</v>
      </c>
      <c r="E28" s="39">
        <f t="shared" si="4"/>
        <v>22.8</v>
      </c>
      <c r="F28" s="23"/>
      <c r="G28" s="23"/>
      <c r="J28" s="1">
        <f t="shared" si="6"/>
        <v>0.129064396340911</v>
      </c>
      <c r="K28" s="1">
        <f t="shared" si="7"/>
        <v>1974.68526401594</v>
      </c>
    </row>
    <row r="29" spans="1:7" ht="24" customHeight="1">
      <c r="A29" s="3" t="s">
        <v>258</v>
      </c>
      <c r="B29" s="24">
        <v>28095</v>
      </c>
      <c r="C29" s="36">
        <f>+C8/0.25*0.75+C10/0.4*0.6+C11/0.4*0.6+25-0.5</f>
        <v>31100</v>
      </c>
      <c r="D29" s="36">
        <f t="shared" si="5"/>
        <v>3005</v>
      </c>
      <c r="E29" s="39">
        <f>+D29/B29*100</f>
        <v>10.7</v>
      </c>
      <c r="F29" s="23"/>
      <c r="G29" s="23"/>
    </row>
    <row r="30" spans="1:13" ht="24" customHeight="1">
      <c r="A30" s="3" t="s">
        <v>259</v>
      </c>
      <c r="B30" s="36">
        <f>+B29+B6</f>
        <v>102922</v>
      </c>
      <c r="C30" s="36">
        <f>+C29+C6</f>
        <v>115300</v>
      </c>
      <c r="D30" s="36">
        <f t="shared" si="5"/>
        <v>12378</v>
      </c>
      <c r="E30" s="39">
        <f>+D30/B30*100</f>
        <v>12</v>
      </c>
      <c r="F30" s="23"/>
      <c r="G30" s="23"/>
      <c r="M30" s="142"/>
    </row>
    <row r="31" spans="2:7" ht="24" customHeight="1">
      <c r="B31" s="23"/>
      <c r="C31" s="23"/>
      <c r="D31" s="23"/>
      <c r="E31" s="23"/>
      <c r="F31" s="23"/>
      <c r="G31" s="23"/>
    </row>
    <row r="32" spans="2:7" ht="24" customHeight="1">
      <c r="B32" s="44" t="s">
        <v>218</v>
      </c>
      <c r="C32" s="44" t="s">
        <v>219</v>
      </c>
      <c r="D32" s="23"/>
      <c r="E32" s="23"/>
      <c r="F32" s="23"/>
      <c r="G32" s="23"/>
    </row>
    <row r="33" spans="2:7" ht="24" customHeight="1">
      <c r="B33" s="43">
        <f>+B34-B23</f>
        <v>0</v>
      </c>
      <c r="C33" s="43">
        <f>+C34-C23</f>
        <v>0</v>
      </c>
      <c r="D33" s="23"/>
      <c r="E33" s="23"/>
      <c r="F33" s="23"/>
      <c r="G33" s="23"/>
    </row>
    <row r="34" spans="1:7" ht="24" customHeight="1">
      <c r="A34" s="4" t="s">
        <v>39</v>
      </c>
      <c r="B34" s="120">
        <f>SUM(B35:B44)</f>
        <v>4238</v>
      </c>
      <c r="C34" s="121">
        <f>SUM(C35:C44)</f>
        <v>6200</v>
      </c>
      <c r="D34" s="23"/>
      <c r="E34" s="23"/>
      <c r="F34" s="23"/>
      <c r="G34" s="23"/>
    </row>
    <row r="35" spans="1:9" ht="24" customHeight="1">
      <c r="A35" s="119" t="s">
        <v>220</v>
      </c>
      <c r="B35" s="120">
        <v>496</v>
      </c>
      <c r="C35" s="96">
        <v>550</v>
      </c>
      <c r="D35" s="1">
        <f>+B35/$B$34</f>
        <v>0.117036337895234</v>
      </c>
      <c r="I35" s="142"/>
    </row>
    <row r="36" spans="1:9" ht="24" customHeight="1">
      <c r="A36" s="119" t="s">
        <v>221</v>
      </c>
      <c r="B36" s="120">
        <v>1178</v>
      </c>
      <c r="C36" s="96">
        <v>1350</v>
      </c>
      <c r="D36" s="1">
        <f>+B36/$B$34</f>
        <v>0.27796130250118</v>
      </c>
      <c r="I36" s="142"/>
    </row>
    <row r="37" spans="1:9" ht="24" customHeight="1">
      <c r="A37" s="119" t="s">
        <v>222</v>
      </c>
      <c r="B37" s="120">
        <v>23</v>
      </c>
      <c r="C37" s="96">
        <v>100</v>
      </c>
      <c r="D37" s="1">
        <f>+B37/$B$34</f>
        <v>0.00542708824917414</v>
      </c>
      <c r="I37" s="142"/>
    </row>
    <row r="38" spans="1:3" ht="24" customHeight="1">
      <c r="A38" s="119" t="s">
        <v>223</v>
      </c>
      <c r="B38" s="120">
        <v>8</v>
      </c>
      <c r="C38" s="96"/>
    </row>
    <row r="39" spans="1:3" ht="24" customHeight="1">
      <c r="A39" s="119" t="s">
        <v>91</v>
      </c>
      <c r="B39" s="96">
        <v>607</v>
      </c>
      <c r="C39" s="96">
        <v>1200</v>
      </c>
    </row>
    <row r="40" spans="1:3" ht="24" customHeight="1">
      <c r="A40" s="119" t="s">
        <v>224</v>
      </c>
      <c r="B40" s="96">
        <v>607</v>
      </c>
      <c r="C40" s="96">
        <v>1200</v>
      </c>
    </row>
    <row r="41" spans="1:3" ht="24" customHeight="1">
      <c r="A41" s="119" t="s">
        <v>225</v>
      </c>
      <c r="B41" s="96">
        <v>156</v>
      </c>
      <c r="C41" s="96">
        <v>230</v>
      </c>
    </row>
    <row r="42" spans="1:3" ht="24" customHeight="1">
      <c r="A42" s="119" t="s">
        <v>226</v>
      </c>
      <c r="B42" s="96">
        <v>1068</v>
      </c>
      <c r="C42" s="96">
        <v>1460</v>
      </c>
    </row>
    <row r="43" spans="1:3" ht="24" customHeight="1">
      <c r="A43" s="119" t="s">
        <v>227</v>
      </c>
      <c r="B43" s="96">
        <v>95</v>
      </c>
      <c r="C43" s="96">
        <v>110</v>
      </c>
    </row>
    <row r="44" spans="1:3" ht="24" customHeight="1">
      <c r="A44" s="119" t="s">
        <v>196</v>
      </c>
      <c r="B44" s="96"/>
      <c r="C44" s="96"/>
    </row>
  </sheetData>
  <mergeCells count="4">
    <mergeCell ref="A1:E1"/>
    <mergeCell ref="A4:A5"/>
    <mergeCell ref="C4:E4"/>
    <mergeCell ref="B4:B5"/>
  </mergeCells>
  <dataValidations count="1">
    <dataValidation type="whole" allowBlank="1" showInputMessage="1" showErrorMessage="1" sqref="C34 C8:C20 C23:C28">
      <formula1>-99999999</formula1>
      <formula2>99999999</formula2>
    </dataValidation>
  </dataValidations>
  <printOptions horizontalCentered="1"/>
  <pageMargins left="0.7874015748031497" right="0.7480314960629921" top="0.7874015748031497" bottom="0.3937007874015748" header="0" footer="0"/>
  <pageSetup firstPageNumber="10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G31"/>
  <sheetViews>
    <sheetView showZeros="0" view="pageBreakPreview" zoomScaleSheetLayoutView="100" workbookViewId="0" topLeftCell="A1">
      <selection activeCell="J16" sqref="J16"/>
    </sheetView>
  </sheetViews>
  <sheetFormatPr defaultColWidth="9.00390625" defaultRowHeight="29.25" customHeight="1"/>
  <cols>
    <col min="1" max="1" width="24.125" style="19" customWidth="1"/>
    <col min="2" max="2" width="11.125" style="19" customWidth="1"/>
    <col min="3" max="3" width="12.00390625" style="19" customWidth="1"/>
    <col min="4" max="4" width="10.625" style="19" customWidth="1"/>
    <col min="5" max="5" width="11.125" style="19" customWidth="1"/>
    <col min="6" max="6" width="10.25390625" style="19" customWidth="1"/>
    <col min="7" max="7" width="8.875" style="22" customWidth="1"/>
    <col min="8" max="16384" width="9.00390625" style="19" customWidth="1"/>
  </cols>
  <sheetData>
    <row r="1" spans="1:7" ht="33.75" customHeight="1">
      <c r="A1" s="193" t="s">
        <v>266</v>
      </c>
      <c r="B1" s="193"/>
      <c r="C1" s="193"/>
      <c r="D1" s="193"/>
      <c r="E1" s="193"/>
      <c r="F1" s="193"/>
      <c r="G1" s="193"/>
    </row>
    <row r="2" spans="1:7" ht="20.25" customHeight="1">
      <c r="A2" s="21"/>
      <c r="B2" s="21"/>
      <c r="C2" s="21"/>
      <c r="D2" s="21"/>
      <c r="E2" s="21"/>
      <c r="F2" s="21"/>
      <c r="G2" s="16" t="s">
        <v>18</v>
      </c>
    </row>
    <row r="3" ht="20.25" customHeight="1">
      <c r="G3" s="16" t="s">
        <v>23</v>
      </c>
    </row>
    <row r="4" spans="1:7" ht="19.5" customHeight="1">
      <c r="A4" s="194" t="s">
        <v>2</v>
      </c>
      <c r="B4" s="196" t="s">
        <v>162</v>
      </c>
      <c r="C4" s="195" t="s">
        <v>160</v>
      </c>
      <c r="D4" s="195"/>
      <c r="E4" s="195"/>
      <c r="F4" s="195"/>
      <c r="G4" s="195"/>
    </row>
    <row r="5" spans="1:7" ht="19.5" customHeight="1">
      <c r="A5" s="194"/>
      <c r="B5" s="196"/>
      <c r="C5" s="195" t="s">
        <v>8</v>
      </c>
      <c r="D5" s="197" t="s">
        <v>230</v>
      </c>
      <c r="E5" s="197"/>
      <c r="F5" s="195" t="s">
        <v>9</v>
      </c>
      <c r="G5" s="198" t="s">
        <v>0</v>
      </c>
    </row>
    <row r="6" spans="1:7" ht="35.25" customHeight="1">
      <c r="A6" s="194"/>
      <c r="B6" s="196"/>
      <c r="C6" s="195"/>
      <c r="D6" s="147" t="s">
        <v>231</v>
      </c>
      <c r="E6" s="147" t="s">
        <v>252</v>
      </c>
      <c r="F6" s="195"/>
      <c r="G6" s="198"/>
    </row>
    <row r="7" spans="1:7" ht="29.25" customHeight="1">
      <c r="A7" s="148" t="s">
        <v>261</v>
      </c>
      <c r="B7" s="152">
        <f>SUM(B8:B27)</f>
        <v>116505</v>
      </c>
      <c r="C7" s="152">
        <f>SUM(C8:C27)</f>
        <v>166396</v>
      </c>
      <c r="D7" s="152">
        <f>SUM(D8:D27)</f>
        <v>132258</v>
      </c>
      <c r="E7" s="152">
        <f>SUM(E8:E27)</f>
        <v>34138</v>
      </c>
      <c r="F7" s="152">
        <f>SUM(F8:F27)</f>
        <v>49891</v>
      </c>
      <c r="G7" s="153">
        <f aca="true" t="shared" si="0" ref="G7:G27">+C7/B7*100-100</f>
        <v>42.8</v>
      </c>
    </row>
    <row r="8" spans="1:7" ht="29.25" customHeight="1">
      <c r="A8" s="149" t="s">
        <v>232</v>
      </c>
      <c r="B8" s="150">
        <v>12452</v>
      </c>
      <c r="C8" s="151">
        <f>+D8+E8</f>
        <v>15406</v>
      </c>
      <c r="D8" s="151">
        <v>15327</v>
      </c>
      <c r="E8" s="151">
        <v>79</v>
      </c>
      <c r="F8" s="41">
        <f aca="true" t="shared" si="1" ref="F8:F27">+C8-B8</f>
        <v>2954</v>
      </c>
      <c r="G8" s="42">
        <f t="shared" si="0"/>
        <v>23.7</v>
      </c>
    </row>
    <row r="9" spans="1:7" ht="29.25" customHeight="1">
      <c r="A9" s="149" t="s">
        <v>233</v>
      </c>
      <c r="B9" s="150">
        <v>174</v>
      </c>
      <c r="C9" s="151">
        <f aca="true" t="shared" si="2" ref="C9:C27">+D9+E9</f>
        <v>316</v>
      </c>
      <c r="D9" s="151">
        <v>316</v>
      </c>
      <c r="E9" s="151">
        <v>0</v>
      </c>
      <c r="F9" s="41">
        <f t="shared" si="1"/>
        <v>142</v>
      </c>
      <c r="G9" s="42">
        <f t="shared" si="0"/>
        <v>81.6</v>
      </c>
    </row>
    <row r="10" spans="1:7" ht="29.25" customHeight="1">
      <c r="A10" s="149" t="s">
        <v>234</v>
      </c>
      <c r="B10" s="150">
        <v>6934</v>
      </c>
      <c r="C10" s="151">
        <f t="shared" si="2"/>
        <v>9821</v>
      </c>
      <c r="D10" s="151">
        <v>8642</v>
      </c>
      <c r="E10" s="151">
        <v>1179</v>
      </c>
      <c r="F10" s="41">
        <f t="shared" si="1"/>
        <v>2887</v>
      </c>
      <c r="G10" s="42">
        <f t="shared" si="0"/>
        <v>41.6</v>
      </c>
    </row>
    <row r="11" spans="1:7" ht="29.25" customHeight="1">
      <c r="A11" s="149" t="s">
        <v>235</v>
      </c>
      <c r="B11" s="150">
        <v>35571</v>
      </c>
      <c r="C11" s="151">
        <f t="shared" si="2"/>
        <v>42693</v>
      </c>
      <c r="D11" s="151">
        <v>39134</v>
      </c>
      <c r="E11" s="151">
        <v>3559</v>
      </c>
      <c r="F11" s="41">
        <f t="shared" si="1"/>
        <v>7122</v>
      </c>
      <c r="G11" s="42">
        <f t="shared" si="0"/>
        <v>20</v>
      </c>
    </row>
    <row r="12" spans="1:7" ht="29.25" customHeight="1">
      <c r="A12" s="149" t="s">
        <v>236</v>
      </c>
      <c r="B12" s="150">
        <v>174</v>
      </c>
      <c r="C12" s="151">
        <f t="shared" si="2"/>
        <v>197</v>
      </c>
      <c r="D12" s="151">
        <v>197</v>
      </c>
      <c r="E12" s="151">
        <v>0</v>
      </c>
      <c r="F12" s="41">
        <f t="shared" si="1"/>
        <v>23</v>
      </c>
      <c r="G12" s="42">
        <f t="shared" si="0"/>
        <v>13.2</v>
      </c>
    </row>
    <row r="13" spans="1:7" ht="29.25" customHeight="1">
      <c r="A13" s="149" t="s">
        <v>237</v>
      </c>
      <c r="B13" s="150">
        <v>1169</v>
      </c>
      <c r="C13" s="151">
        <f t="shared" si="2"/>
        <v>1624</v>
      </c>
      <c r="D13" s="151">
        <f>1434+3</f>
        <v>1437</v>
      </c>
      <c r="E13" s="151">
        <v>187</v>
      </c>
      <c r="F13" s="41">
        <f t="shared" si="1"/>
        <v>455</v>
      </c>
      <c r="G13" s="42">
        <f t="shared" si="0"/>
        <v>38.9</v>
      </c>
    </row>
    <row r="14" spans="1:7" ht="29.25" customHeight="1">
      <c r="A14" s="149" t="s">
        <v>238</v>
      </c>
      <c r="B14" s="150">
        <v>12216</v>
      </c>
      <c r="C14" s="151">
        <f t="shared" si="2"/>
        <v>19106</v>
      </c>
      <c r="D14" s="151">
        <v>11215</v>
      </c>
      <c r="E14" s="151">
        <v>7891</v>
      </c>
      <c r="F14" s="41">
        <f t="shared" si="1"/>
        <v>6890</v>
      </c>
      <c r="G14" s="42">
        <f t="shared" si="0"/>
        <v>56.4</v>
      </c>
    </row>
    <row r="15" spans="1:7" ht="29.25" customHeight="1">
      <c r="A15" s="149" t="s">
        <v>239</v>
      </c>
      <c r="B15" s="150">
        <v>12063</v>
      </c>
      <c r="C15" s="151">
        <f t="shared" si="2"/>
        <v>26679</v>
      </c>
      <c r="D15" s="151">
        <v>11766</v>
      </c>
      <c r="E15" s="151">
        <v>14913</v>
      </c>
      <c r="F15" s="41">
        <f t="shared" si="1"/>
        <v>14616</v>
      </c>
      <c r="G15" s="42">
        <f t="shared" si="0"/>
        <v>121.2</v>
      </c>
    </row>
    <row r="16" spans="1:7" ht="29.25" customHeight="1">
      <c r="A16" s="149" t="s">
        <v>240</v>
      </c>
      <c r="B16" s="150">
        <v>879</v>
      </c>
      <c r="C16" s="151">
        <f t="shared" si="2"/>
        <v>470</v>
      </c>
      <c r="D16" s="151">
        <v>412</v>
      </c>
      <c r="E16" s="151">
        <v>58</v>
      </c>
      <c r="F16" s="41">
        <f t="shared" si="1"/>
        <v>-409</v>
      </c>
      <c r="G16" s="42">
        <f t="shared" si="0"/>
        <v>-46.5</v>
      </c>
    </row>
    <row r="17" spans="1:7" ht="29.25" customHeight="1">
      <c r="A17" s="149" t="s">
        <v>241</v>
      </c>
      <c r="B17" s="150">
        <v>3592</v>
      </c>
      <c r="C17" s="151">
        <f t="shared" si="2"/>
        <v>3602</v>
      </c>
      <c r="D17" s="151">
        <v>3602</v>
      </c>
      <c r="E17" s="151">
        <v>0</v>
      </c>
      <c r="F17" s="41">
        <f t="shared" si="1"/>
        <v>10</v>
      </c>
      <c r="G17" s="42">
        <f t="shared" si="0"/>
        <v>0.3</v>
      </c>
    </row>
    <row r="18" spans="1:7" ht="29.25" customHeight="1">
      <c r="A18" s="149" t="s">
        <v>242</v>
      </c>
      <c r="B18" s="150">
        <v>10196</v>
      </c>
      <c r="C18" s="151">
        <f t="shared" si="2"/>
        <v>18603</v>
      </c>
      <c r="D18" s="151">
        <v>13822</v>
      </c>
      <c r="E18" s="151">
        <f>4708+73</f>
        <v>4781</v>
      </c>
      <c r="F18" s="41">
        <f t="shared" si="1"/>
        <v>8407</v>
      </c>
      <c r="G18" s="42">
        <f t="shared" si="0"/>
        <v>82.5</v>
      </c>
    </row>
    <row r="19" spans="1:7" ht="29.25" customHeight="1">
      <c r="A19" s="149" t="s">
        <v>243</v>
      </c>
      <c r="B19" s="150">
        <v>515</v>
      </c>
      <c r="C19" s="151">
        <f t="shared" si="2"/>
        <v>506</v>
      </c>
      <c r="D19" s="151">
        <v>506</v>
      </c>
      <c r="E19" s="151">
        <v>0</v>
      </c>
      <c r="F19" s="41">
        <f t="shared" si="1"/>
        <v>-9</v>
      </c>
      <c r="G19" s="42">
        <f t="shared" si="0"/>
        <v>-1.7</v>
      </c>
    </row>
    <row r="20" spans="1:7" ht="29.25" customHeight="1">
      <c r="A20" s="149" t="s">
        <v>251</v>
      </c>
      <c r="B20" s="150">
        <v>205</v>
      </c>
      <c r="C20" s="151">
        <f t="shared" si="2"/>
        <v>249</v>
      </c>
      <c r="D20" s="151">
        <v>249</v>
      </c>
      <c r="E20" s="151">
        <v>0</v>
      </c>
      <c r="F20" s="41">
        <f t="shared" si="1"/>
        <v>44</v>
      </c>
      <c r="G20" s="42">
        <f t="shared" si="0"/>
        <v>21.5</v>
      </c>
    </row>
    <row r="21" spans="1:7" ht="29.25" customHeight="1">
      <c r="A21" s="149" t="s">
        <v>250</v>
      </c>
      <c r="B21" s="150">
        <v>523</v>
      </c>
      <c r="C21" s="151">
        <f t="shared" si="2"/>
        <v>1059</v>
      </c>
      <c r="D21" s="151">
        <v>1059</v>
      </c>
      <c r="E21" s="151">
        <v>0</v>
      </c>
      <c r="F21" s="41">
        <f t="shared" si="1"/>
        <v>536</v>
      </c>
      <c r="G21" s="42">
        <f t="shared" si="0"/>
        <v>102.5</v>
      </c>
    </row>
    <row r="22" spans="1:7" ht="29.25" customHeight="1">
      <c r="A22" s="149" t="s">
        <v>249</v>
      </c>
      <c r="B22" s="150">
        <v>881</v>
      </c>
      <c r="C22" s="151">
        <f t="shared" si="2"/>
        <v>1166</v>
      </c>
      <c r="D22" s="151">
        <v>1162</v>
      </c>
      <c r="E22" s="151">
        <v>4</v>
      </c>
      <c r="F22" s="41">
        <f t="shared" si="1"/>
        <v>285</v>
      </c>
      <c r="G22" s="42">
        <f t="shared" si="0"/>
        <v>32.3</v>
      </c>
    </row>
    <row r="23" spans="1:7" ht="29.25" customHeight="1">
      <c r="A23" s="149" t="s">
        <v>248</v>
      </c>
      <c r="B23" s="150"/>
      <c r="C23" s="151">
        <f t="shared" si="2"/>
        <v>887</v>
      </c>
      <c r="D23" s="151">
        <v>0</v>
      </c>
      <c r="E23" s="151">
        <v>887</v>
      </c>
      <c r="F23" s="41">
        <f t="shared" si="1"/>
        <v>887</v>
      </c>
      <c r="G23" s="42"/>
    </row>
    <row r="24" spans="1:7" ht="29.25" customHeight="1">
      <c r="A24" s="149" t="s">
        <v>247</v>
      </c>
      <c r="B24" s="150">
        <v>605</v>
      </c>
      <c r="C24" s="151">
        <f t="shared" si="2"/>
        <v>608</v>
      </c>
      <c r="D24" s="151">
        <v>608</v>
      </c>
      <c r="E24" s="151">
        <v>0</v>
      </c>
      <c r="F24" s="41">
        <f t="shared" si="1"/>
        <v>3</v>
      </c>
      <c r="G24" s="42">
        <f t="shared" si="0"/>
        <v>0.5</v>
      </c>
    </row>
    <row r="25" spans="1:7" ht="29.25" customHeight="1">
      <c r="A25" s="149" t="s">
        <v>246</v>
      </c>
      <c r="B25" s="150">
        <v>3000</v>
      </c>
      <c r="C25" s="151">
        <f t="shared" si="2"/>
        <v>5982</v>
      </c>
      <c r="D25" s="151">
        <v>5982</v>
      </c>
      <c r="E25" s="151">
        <v>0</v>
      </c>
      <c r="F25" s="41">
        <f t="shared" si="1"/>
        <v>2982</v>
      </c>
      <c r="G25" s="42">
        <f t="shared" si="0"/>
        <v>99.4</v>
      </c>
    </row>
    <row r="26" spans="1:7" ht="29.25" customHeight="1">
      <c r="A26" s="149" t="s">
        <v>244</v>
      </c>
      <c r="B26" s="150">
        <v>1000</v>
      </c>
      <c r="C26" s="151">
        <f t="shared" si="2"/>
        <v>1500</v>
      </c>
      <c r="D26" s="151">
        <v>1500</v>
      </c>
      <c r="E26" s="151">
        <v>0</v>
      </c>
      <c r="F26" s="41">
        <f t="shared" si="1"/>
        <v>500</v>
      </c>
      <c r="G26" s="42">
        <f t="shared" si="0"/>
        <v>50</v>
      </c>
    </row>
    <row r="27" spans="1:7" ht="29.25" customHeight="1">
      <c r="A27" s="149" t="s">
        <v>245</v>
      </c>
      <c r="B27" s="150">
        <v>14356</v>
      </c>
      <c r="C27" s="151">
        <f t="shared" si="2"/>
        <v>15922</v>
      </c>
      <c r="D27" s="151">
        <v>15322</v>
      </c>
      <c r="E27" s="151">
        <v>600</v>
      </c>
      <c r="F27" s="41">
        <f t="shared" si="1"/>
        <v>1566</v>
      </c>
      <c r="G27" s="42">
        <f t="shared" si="0"/>
        <v>10.9</v>
      </c>
    </row>
    <row r="28" spans="2:7" ht="29.25" customHeight="1">
      <c r="B28" s="26"/>
      <c r="C28" s="26"/>
      <c r="D28" s="26"/>
      <c r="E28" s="26"/>
      <c r="F28" s="26"/>
      <c r="G28" s="28"/>
    </row>
    <row r="29" spans="2:7" ht="29.25" customHeight="1">
      <c r="B29" s="26"/>
      <c r="C29" s="26"/>
      <c r="D29" s="26"/>
      <c r="E29" s="26"/>
      <c r="F29" s="26"/>
      <c r="G29" s="28"/>
    </row>
    <row r="30" spans="2:7" ht="29.25" customHeight="1">
      <c r="B30" s="26"/>
      <c r="C30" s="26"/>
      <c r="D30" s="26"/>
      <c r="E30" s="26"/>
      <c r="F30" s="26"/>
      <c r="G30" s="28"/>
    </row>
    <row r="31" spans="2:7" ht="29.25" customHeight="1">
      <c r="B31" s="26"/>
      <c r="F31" s="26"/>
      <c r="G31" s="28"/>
    </row>
  </sheetData>
  <mergeCells count="8">
    <mergeCell ref="A1:G1"/>
    <mergeCell ref="A4:A6"/>
    <mergeCell ref="C4:G4"/>
    <mergeCell ref="B4:B6"/>
    <mergeCell ref="C5:C6"/>
    <mergeCell ref="D5:E5"/>
    <mergeCell ref="F5:F6"/>
    <mergeCell ref="G5:G6"/>
  </mergeCells>
  <printOptions horizontalCentered="1"/>
  <pageMargins left="0.5905511811023623" right="0.5511811023622047" top="0.7874015748031497" bottom="0.3937007874015748" header="0" footer="0"/>
  <pageSetup firstPageNumber="10" useFirstPageNumber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G30"/>
  <sheetViews>
    <sheetView showZeros="0" view="pageBreakPreview" zoomScale="115" zoomScaleSheetLayoutView="115" workbookViewId="0" topLeftCell="A1">
      <selection activeCell="C13" sqref="C13"/>
    </sheetView>
  </sheetViews>
  <sheetFormatPr defaultColWidth="9.00390625" defaultRowHeight="38.25" customHeight="1"/>
  <cols>
    <col min="1" max="1" width="28.75390625" style="1" customWidth="1"/>
    <col min="2" max="2" width="10.75390625" style="1" customWidth="1"/>
    <col min="3" max="3" width="11.50390625" style="1" customWidth="1"/>
    <col min="4" max="5" width="9.375" style="1" customWidth="1"/>
    <col min="6" max="16384" width="9.00390625" style="1" customWidth="1"/>
  </cols>
  <sheetData>
    <row r="1" spans="1:5" ht="38.25" customHeight="1">
      <c r="A1" s="160" t="s">
        <v>163</v>
      </c>
      <c r="B1" s="160"/>
      <c r="C1" s="160"/>
      <c r="D1" s="160"/>
      <c r="E1" s="160"/>
    </row>
    <row r="2" spans="1:5" ht="21" customHeight="1">
      <c r="A2" s="17"/>
      <c r="B2" s="17"/>
      <c r="C2" s="17"/>
      <c r="D2" s="17"/>
      <c r="E2" s="16" t="s">
        <v>17</v>
      </c>
    </row>
    <row r="3" spans="1:5" ht="21.75" customHeight="1">
      <c r="A3" s="2"/>
      <c r="B3" s="9"/>
      <c r="C3" s="9"/>
      <c r="D3" s="9"/>
      <c r="E3" s="16" t="s">
        <v>23</v>
      </c>
    </row>
    <row r="4" spans="1:5" ht="25.5" customHeight="1">
      <c r="A4" s="157" t="s">
        <v>2</v>
      </c>
      <c r="B4" s="154" t="s">
        <v>159</v>
      </c>
      <c r="C4" s="165" t="s">
        <v>160</v>
      </c>
      <c r="D4" s="166"/>
      <c r="E4" s="159"/>
    </row>
    <row r="5" spans="1:5" ht="24.75" customHeight="1">
      <c r="A5" s="158"/>
      <c r="B5" s="192"/>
      <c r="C5" s="14" t="s">
        <v>10</v>
      </c>
      <c r="D5" s="10" t="s">
        <v>9</v>
      </c>
      <c r="E5" s="11" t="s">
        <v>1</v>
      </c>
    </row>
    <row r="6" spans="1:7" ht="42" customHeight="1">
      <c r="A6" s="3" t="s">
        <v>46</v>
      </c>
      <c r="B6" s="35">
        <f>SUM(B7:B15)</f>
        <v>49532</v>
      </c>
      <c r="C6" s="36">
        <f>SUM(C7:C15)</f>
        <v>87000</v>
      </c>
      <c r="D6" s="35">
        <f>+C6-B6</f>
        <v>37468</v>
      </c>
      <c r="E6" s="39">
        <f>+D6/B6*100</f>
        <v>75.6</v>
      </c>
      <c r="F6" s="23"/>
      <c r="G6" s="23"/>
    </row>
    <row r="7" spans="1:7" ht="42" customHeight="1">
      <c r="A7" s="4" t="s">
        <v>3</v>
      </c>
      <c r="B7" s="37">
        <v>43696</v>
      </c>
      <c r="C7" s="36">
        <v>80000</v>
      </c>
      <c r="D7" s="35">
        <f aca="true" t="shared" si="0" ref="D7:D15">+C7-B7</f>
        <v>36304</v>
      </c>
      <c r="E7" s="39">
        <f aca="true" t="shared" si="1" ref="E7:E15">+D7/B7*100</f>
        <v>83.1</v>
      </c>
      <c r="F7" s="23"/>
      <c r="G7" s="23"/>
    </row>
    <row r="8" spans="1:7" ht="42" customHeight="1">
      <c r="A8" s="4" t="s">
        <v>11</v>
      </c>
      <c r="B8" s="37">
        <v>1387</v>
      </c>
      <c r="C8" s="36">
        <v>2000</v>
      </c>
      <c r="D8" s="35">
        <f t="shared" si="0"/>
        <v>613</v>
      </c>
      <c r="E8" s="39">
        <f t="shared" si="1"/>
        <v>44.2</v>
      </c>
      <c r="F8" s="23"/>
      <c r="G8" s="23"/>
    </row>
    <row r="9" spans="1:7" ht="42" customHeight="1">
      <c r="A9" s="4" t="s">
        <v>4</v>
      </c>
      <c r="B9" s="37">
        <v>269</v>
      </c>
      <c r="C9" s="36">
        <v>500</v>
      </c>
      <c r="D9" s="35">
        <f t="shared" si="0"/>
        <v>231</v>
      </c>
      <c r="E9" s="39">
        <f t="shared" si="1"/>
        <v>85.9</v>
      </c>
      <c r="F9" s="23"/>
      <c r="G9" s="23"/>
    </row>
    <row r="10" spans="1:7" ht="42" customHeight="1">
      <c r="A10" s="4" t="s">
        <v>12</v>
      </c>
      <c r="B10" s="37">
        <v>1838</v>
      </c>
      <c r="C10" s="36">
        <v>2100</v>
      </c>
      <c r="D10" s="35">
        <f t="shared" si="0"/>
        <v>262</v>
      </c>
      <c r="E10" s="39">
        <f t="shared" si="1"/>
        <v>14.3</v>
      </c>
      <c r="F10" s="23"/>
      <c r="G10" s="23"/>
    </row>
    <row r="11" spans="1:7" ht="42" customHeight="1">
      <c r="A11" s="4" t="s">
        <v>115</v>
      </c>
      <c r="B11" s="37">
        <v>199</v>
      </c>
      <c r="C11" s="36"/>
      <c r="D11" s="35">
        <f t="shared" si="0"/>
        <v>-199</v>
      </c>
      <c r="E11" s="39">
        <f t="shared" si="1"/>
        <v>-100</v>
      </c>
      <c r="F11" s="23"/>
      <c r="G11" s="23"/>
    </row>
    <row r="12" spans="1:7" ht="42" customHeight="1">
      <c r="A12" s="4" t="s">
        <v>228</v>
      </c>
      <c r="B12" s="37">
        <v>412</v>
      </c>
      <c r="C12" s="36">
        <v>500</v>
      </c>
      <c r="D12" s="35">
        <f t="shared" si="0"/>
        <v>88</v>
      </c>
      <c r="E12" s="39">
        <f t="shared" si="1"/>
        <v>21.4</v>
      </c>
      <c r="F12" s="23"/>
      <c r="G12" s="23"/>
    </row>
    <row r="13" spans="1:7" ht="42" customHeight="1">
      <c r="A13" s="4" t="s">
        <v>52</v>
      </c>
      <c r="B13" s="37">
        <v>1185</v>
      </c>
      <c r="C13" s="36">
        <v>1300</v>
      </c>
      <c r="D13" s="35">
        <f t="shared" si="0"/>
        <v>115</v>
      </c>
      <c r="E13" s="39">
        <f t="shared" si="1"/>
        <v>9.7</v>
      </c>
      <c r="F13" s="23"/>
      <c r="G13" s="23"/>
    </row>
    <row r="14" spans="1:7" ht="42" customHeight="1">
      <c r="A14" s="4" t="s">
        <v>51</v>
      </c>
      <c r="B14" s="37">
        <v>530</v>
      </c>
      <c r="C14" s="36">
        <v>600</v>
      </c>
      <c r="D14" s="35">
        <f t="shared" si="0"/>
        <v>70</v>
      </c>
      <c r="E14" s="39">
        <f t="shared" si="1"/>
        <v>13.2</v>
      </c>
      <c r="F14" s="23"/>
      <c r="G14" s="23"/>
    </row>
    <row r="15" spans="1:7" ht="42" customHeight="1">
      <c r="A15" s="4" t="s">
        <v>13</v>
      </c>
      <c r="B15" s="37">
        <v>16</v>
      </c>
      <c r="C15" s="36">
        <v>0</v>
      </c>
      <c r="D15" s="35">
        <f t="shared" si="0"/>
        <v>-16</v>
      </c>
      <c r="E15" s="39">
        <f t="shared" si="1"/>
        <v>-100</v>
      </c>
      <c r="F15" s="23"/>
      <c r="G15" s="23"/>
    </row>
    <row r="16" spans="2:7" ht="38.25" customHeight="1">
      <c r="B16" s="43">
        <f>+C7+C8+C9</f>
        <v>82500</v>
      </c>
      <c r="C16" s="34">
        <f>+C10+C11+C12+C13+C14+C15</f>
        <v>4500</v>
      </c>
      <c r="D16" s="23"/>
      <c r="E16" s="23"/>
      <c r="F16" s="23"/>
      <c r="G16" s="23"/>
    </row>
    <row r="17" spans="2:7" ht="38.25" customHeight="1">
      <c r="B17" s="23"/>
      <c r="C17" s="23"/>
      <c r="D17" s="23"/>
      <c r="E17" s="23"/>
      <c r="F17" s="23"/>
      <c r="G17" s="23"/>
    </row>
    <row r="18" spans="2:7" ht="38.25" customHeight="1">
      <c r="B18" s="23"/>
      <c r="C18" s="23"/>
      <c r="D18" s="23"/>
      <c r="E18" s="23"/>
      <c r="F18" s="23"/>
      <c r="G18" s="23"/>
    </row>
    <row r="19" spans="2:7" ht="38.25" customHeight="1">
      <c r="B19" s="23"/>
      <c r="C19" s="23"/>
      <c r="D19" s="23"/>
      <c r="E19" s="23"/>
      <c r="F19" s="23"/>
      <c r="G19" s="23"/>
    </row>
    <row r="20" spans="2:7" ht="38.25" customHeight="1">
      <c r="B20" s="23"/>
      <c r="C20" s="23"/>
      <c r="D20" s="23"/>
      <c r="E20" s="23"/>
      <c r="F20" s="23"/>
      <c r="G20" s="23"/>
    </row>
    <row r="21" spans="2:7" ht="38.25" customHeight="1">
      <c r="B21" s="23"/>
      <c r="C21" s="23"/>
      <c r="D21" s="23"/>
      <c r="E21" s="23"/>
      <c r="F21" s="23"/>
      <c r="G21" s="23"/>
    </row>
    <row r="22" spans="2:7" ht="38.25" customHeight="1">
      <c r="B22" s="23"/>
      <c r="C22" s="23"/>
      <c r="D22" s="23"/>
      <c r="E22" s="23"/>
      <c r="F22" s="23"/>
      <c r="G22" s="23"/>
    </row>
    <row r="23" spans="2:7" ht="38.25" customHeight="1">
      <c r="B23" s="23"/>
      <c r="C23" s="23"/>
      <c r="D23" s="23"/>
      <c r="E23" s="23"/>
      <c r="F23" s="23"/>
      <c r="G23" s="23"/>
    </row>
    <row r="24" spans="2:7" ht="38.25" customHeight="1">
      <c r="B24" s="23"/>
      <c r="C24" s="23"/>
      <c r="D24" s="23"/>
      <c r="E24" s="23"/>
      <c r="F24" s="23"/>
      <c r="G24" s="23"/>
    </row>
    <row r="25" spans="2:7" ht="38.25" customHeight="1">
      <c r="B25" s="23"/>
      <c r="C25" s="23"/>
      <c r="D25" s="23"/>
      <c r="E25" s="23"/>
      <c r="F25" s="23"/>
      <c r="G25" s="23"/>
    </row>
    <row r="26" spans="2:7" ht="38.25" customHeight="1">
      <c r="B26" s="23"/>
      <c r="C26" s="23"/>
      <c r="D26" s="23"/>
      <c r="E26" s="23"/>
      <c r="F26" s="23"/>
      <c r="G26" s="23"/>
    </row>
    <row r="27" spans="2:7" ht="38.25" customHeight="1">
      <c r="B27" s="23"/>
      <c r="C27" s="23"/>
      <c r="D27" s="23"/>
      <c r="E27" s="23"/>
      <c r="F27" s="23"/>
      <c r="G27" s="23"/>
    </row>
    <row r="28" spans="2:7" ht="38.25" customHeight="1">
      <c r="B28" s="23"/>
      <c r="C28" s="23"/>
      <c r="D28" s="23"/>
      <c r="E28" s="23"/>
      <c r="F28" s="23"/>
      <c r="G28" s="23"/>
    </row>
    <row r="29" spans="2:7" ht="38.25" customHeight="1">
      <c r="B29" s="23"/>
      <c r="C29" s="23"/>
      <c r="D29" s="23"/>
      <c r="E29" s="23"/>
      <c r="F29" s="23"/>
      <c r="G29" s="23"/>
    </row>
    <row r="30" spans="2:7" ht="38.25" customHeight="1">
      <c r="B30" s="23"/>
      <c r="C30" s="23"/>
      <c r="D30" s="23"/>
      <c r="E30" s="23"/>
      <c r="F30" s="23"/>
      <c r="G30" s="23"/>
    </row>
  </sheetData>
  <mergeCells count="4">
    <mergeCell ref="A1:E1"/>
    <mergeCell ref="A4:A5"/>
    <mergeCell ref="C4:E4"/>
    <mergeCell ref="B4:B5"/>
  </mergeCells>
  <printOptions horizontalCentered="1"/>
  <pageMargins left="0.7874015748031497" right="0.7480314960629921" top="0.7874015748031497" bottom="0.7874015748031497" header="0" footer="0"/>
  <pageSetup firstPageNumber="10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showZeros="0" tabSelected="1" view="pageBreakPreview" zoomScale="115" zoomScaleSheetLayoutView="115" workbookViewId="0" topLeftCell="A1">
      <selection activeCell="H8" sqref="H8"/>
    </sheetView>
  </sheetViews>
  <sheetFormatPr defaultColWidth="9.00390625" defaultRowHeight="46.5" customHeight="1"/>
  <cols>
    <col min="1" max="1" width="36.125" style="19" customWidth="1"/>
    <col min="2" max="2" width="11.125" style="19" customWidth="1"/>
    <col min="3" max="3" width="11.25390625" style="19" customWidth="1"/>
    <col min="4" max="4" width="10.875" style="19" customWidth="1"/>
    <col min="5" max="5" width="9.375" style="20" customWidth="1"/>
    <col min="6" max="6" width="8.625" style="19" customWidth="1"/>
    <col min="7" max="7" width="10.375" style="19" hidden="1" customWidth="1"/>
    <col min="8" max="16384" width="9.00390625" style="19" customWidth="1"/>
  </cols>
  <sheetData>
    <row r="1" spans="1:5" ht="46.5" customHeight="1">
      <c r="A1" s="193" t="s">
        <v>164</v>
      </c>
      <c r="B1" s="193"/>
      <c r="C1" s="193"/>
      <c r="D1" s="193"/>
      <c r="E1" s="193"/>
    </row>
    <row r="2" spans="1:5" ht="20.25" customHeight="1">
      <c r="A2" s="21"/>
      <c r="B2" s="21"/>
      <c r="C2" s="21"/>
      <c r="D2" s="21"/>
      <c r="E2" s="6" t="s">
        <v>19</v>
      </c>
    </row>
    <row r="3" ht="20.25" customHeight="1">
      <c r="E3" s="6" t="s">
        <v>23</v>
      </c>
    </row>
    <row r="4" spans="1:5" ht="29.25" customHeight="1">
      <c r="A4" s="199" t="s">
        <v>45</v>
      </c>
      <c r="B4" s="154" t="s">
        <v>165</v>
      </c>
      <c r="C4" s="174" t="s">
        <v>160</v>
      </c>
      <c r="D4" s="175"/>
      <c r="E4" s="176"/>
    </row>
    <row r="5" spans="1:5" ht="29.25" customHeight="1">
      <c r="A5" s="200"/>
      <c r="B5" s="192"/>
      <c r="C5" s="13" t="s">
        <v>8</v>
      </c>
      <c r="D5" s="13" t="s">
        <v>9</v>
      </c>
      <c r="E5" s="7" t="s">
        <v>0</v>
      </c>
    </row>
    <row r="6" spans="1:7" ht="46.5" customHeight="1">
      <c r="A6" s="8" t="s">
        <v>14</v>
      </c>
      <c r="B6" s="41">
        <f>SUM(B7:B14)</f>
        <v>80000</v>
      </c>
      <c r="C6" s="41">
        <f>SUM(C7:C14)</f>
        <v>87000</v>
      </c>
      <c r="D6" s="41">
        <f>+C6-B6</f>
        <v>7000</v>
      </c>
      <c r="E6" s="42">
        <f>+D6/B6*100</f>
        <v>8.8</v>
      </c>
      <c r="F6" s="26"/>
      <c r="G6" s="26">
        <v>1148871</v>
      </c>
    </row>
    <row r="7" spans="1:7" ht="46.5" customHeight="1">
      <c r="A7" s="4" t="s">
        <v>49</v>
      </c>
      <c r="B7" s="40">
        <v>76800</v>
      </c>
      <c r="C7" s="41">
        <v>80000</v>
      </c>
      <c r="D7" s="41">
        <f>+C7-B7</f>
        <v>3200</v>
      </c>
      <c r="E7" s="42">
        <f aca="true" t="shared" si="0" ref="E7:E14">+D7/B7*100</f>
        <v>4.2</v>
      </c>
      <c r="F7" s="26"/>
      <c r="G7" s="26">
        <v>1028954</v>
      </c>
    </row>
    <row r="8" spans="1:7" ht="46.5" customHeight="1">
      <c r="A8" s="4" t="s">
        <v>47</v>
      </c>
      <c r="B8" s="40">
        <v>1000</v>
      </c>
      <c r="C8" s="41">
        <v>2000</v>
      </c>
      <c r="D8" s="41">
        <f aca="true" t="shared" si="1" ref="D8:D14">+C8-B8</f>
        <v>1000</v>
      </c>
      <c r="E8" s="42">
        <f t="shared" si="0"/>
        <v>100</v>
      </c>
      <c r="F8" s="26"/>
      <c r="G8" s="26">
        <v>1086279</v>
      </c>
    </row>
    <row r="9" spans="1:7" ht="46.5" customHeight="1">
      <c r="A9" s="4" t="s">
        <v>48</v>
      </c>
      <c r="B9" s="40">
        <v>200</v>
      </c>
      <c r="C9" s="41">
        <v>500</v>
      </c>
      <c r="D9" s="41">
        <f t="shared" si="1"/>
        <v>300</v>
      </c>
      <c r="E9" s="42">
        <f t="shared" si="0"/>
        <v>150</v>
      </c>
      <c r="F9" s="26"/>
      <c r="G9" s="26">
        <v>26181</v>
      </c>
    </row>
    <row r="10" spans="1:7" ht="46.5" customHeight="1">
      <c r="A10" s="4" t="s">
        <v>50</v>
      </c>
      <c r="B10" s="40">
        <v>800</v>
      </c>
      <c r="C10" s="41">
        <v>2100</v>
      </c>
      <c r="D10" s="41">
        <f t="shared" si="1"/>
        <v>1300</v>
      </c>
      <c r="E10" s="42">
        <f t="shared" si="0"/>
        <v>162.5</v>
      </c>
      <c r="F10" s="26"/>
      <c r="G10" s="26">
        <v>48103</v>
      </c>
    </row>
    <row r="11" spans="1:7" ht="46.5" customHeight="1">
      <c r="A11" s="4" t="s">
        <v>169</v>
      </c>
      <c r="B11" s="40"/>
      <c r="C11" s="41">
        <v>500</v>
      </c>
      <c r="D11" s="41">
        <f t="shared" si="1"/>
        <v>500</v>
      </c>
      <c r="E11" s="42"/>
      <c r="F11" s="26"/>
      <c r="G11" s="26"/>
    </row>
    <row r="12" spans="1:7" ht="46.5" customHeight="1">
      <c r="A12" s="4" t="s">
        <v>166</v>
      </c>
      <c r="B12" s="40">
        <v>800</v>
      </c>
      <c r="C12" s="41">
        <v>1300</v>
      </c>
      <c r="D12" s="41">
        <f t="shared" si="1"/>
        <v>500</v>
      </c>
      <c r="E12" s="42">
        <f t="shared" si="0"/>
        <v>62.5</v>
      </c>
      <c r="F12" s="26"/>
      <c r="G12" s="26"/>
    </row>
    <row r="13" spans="1:7" ht="46.5" customHeight="1">
      <c r="A13" s="4" t="s">
        <v>167</v>
      </c>
      <c r="B13" s="40">
        <v>200</v>
      </c>
      <c r="C13" s="41">
        <v>600</v>
      </c>
      <c r="D13" s="41">
        <f t="shared" si="1"/>
        <v>400</v>
      </c>
      <c r="E13" s="42">
        <f t="shared" si="0"/>
        <v>200</v>
      </c>
      <c r="F13" s="26"/>
      <c r="G13" s="26"/>
    </row>
    <row r="14" spans="1:7" ht="46.5" customHeight="1">
      <c r="A14" s="4" t="s">
        <v>168</v>
      </c>
      <c r="B14" s="40">
        <v>200</v>
      </c>
      <c r="C14" s="41"/>
      <c r="D14" s="41">
        <f t="shared" si="1"/>
        <v>-200</v>
      </c>
      <c r="E14" s="42">
        <f t="shared" si="0"/>
        <v>-100</v>
      </c>
      <c r="F14" s="26"/>
      <c r="G14" s="26">
        <v>2536</v>
      </c>
    </row>
    <row r="15" spans="2:7" ht="46.5" customHeight="1">
      <c r="B15" s="26"/>
      <c r="C15" s="26"/>
      <c r="D15" s="26"/>
      <c r="E15" s="27"/>
      <c r="F15" s="26"/>
      <c r="G15" s="26"/>
    </row>
    <row r="16" spans="2:7" ht="46.5" customHeight="1">
      <c r="B16" s="26"/>
      <c r="C16" s="26"/>
      <c r="D16" s="26"/>
      <c r="E16" s="27"/>
      <c r="F16" s="26"/>
      <c r="G16" s="26"/>
    </row>
    <row r="17" spans="2:7" ht="46.5" customHeight="1">
      <c r="B17" s="26"/>
      <c r="C17" s="26"/>
      <c r="D17" s="26"/>
      <c r="E17" s="27"/>
      <c r="F17" s="26"/>
      <c r="G17" s="26"/>
    </row>
    <row r="18" spans="2:7" ht="46.5" customHeight="1">
      <c r="B18" s="26"/>
      <c r="C18" s="26"/>
      <c r="D18" s="26"/>
      <c r="E18" s="27"/>
      <c r="F18" s="26"/>
      <c r="G18" s="26"/>
    </row>
    <row r="19" spans="2:7" ht="46.5" customHeight="1">
      <c r="B19" s="26"/>
      <c r="C19" s="26"/>
      <c r="D19" s="26"/>
      <c r="E19" s="27"/>
      <c r="F19" s="26"/>
      <c r="G19" s="26"/>
    </row>
    <row r="20" spans="2:7" ht="46.5" customHeight="1">
      <c r="B20" s="26"/>
      <c r="C20" s="26"/>
      <c r="D20" s="26"/>
      <c r="E20" s="27"/>
      <c r="F20" s="26"/>
      <c r="G20" s="26"/>
    </row>
    <row r="21" spans="2:7" ht="46.5" customHeight="1">
      <c r="B21" s="26"/>
      <c r="C21" s="26"/>
      <c r="D21" s="26"/>
      <c r="E21" s="27"/>
      <c r="F21" s="26"/>
      <c r="G21" s="26"/>
    </row>
    <row r="22" spans="2:7" ht="46.5" customHeight="1">
      <c r="B22" s="26"/>
      <c r="C22" s="26"/>
      <c r="D22" s="26"/>
      <c r="E22" s="27"/>
      <c r="F22" s="26"/>
      <c r="G22" s="26"/>
    </row>
    <row r="23" spans="2:7" ht="46.5" customHeight="1">
      <c r="B23" s="26"/>
      <c r="C23" s="26"/>
      <c r="D23" s="26"/>
      <c r="E23" s="27"/>
      <c r="F23" s="26"/>
      <c r="G23" s="26"/>
    </row>
    <row r="24" spans="2:7" ht="46.5" customHeight="1">
      <c r="B24" s="26"/>
      <c r="C24" s="26"/>
      <c r="D24" s="26"/>
      <c r="E24" s="27"/>
      <c r="F24" s="26"/>
      <c r="G24" s="26"/>
    </row>
    <row r="25" spans="2:7" ht="46.5" customHeight="1">
      <c r="B25" s="26"/>
      <c r="C25" s="26"/>
      <c r="D25" s="26"/>
      <c r="E25" s="27"/>
      <c r="F25" s="26"/>
      <c r="G25" s="26"/>
    </row>
    <row r="26" spans="2:7" ht="46.5" customHeight="1">
      <c r="B26" s="26"/>
      <c r="C26" s="26"/>
      <c r="D26" s="26"/>
      <c r="E26" s="27"/>
      <c r="F26" s="26"/>
      <c r="G26" s="26"/>
    </row>
    <row r="27" spans="2:7" ht="46.5" customHeight="1">
      <c r="B27" s="26"/>
      <c r="C27" s="26"/>
      <c r="D27" s="26"/>
      <c r="E27" s="27"/>
      <c r="F27" s="26"/>
      <c r="G27" s="26"/>
    </row>
  </sheetData>
  <mergeCells count="4">
    <mergeCell ref="A1:E1"/>
    <mergeCell ref="A4:A5"/>
    <mergeCell ref="C4:E4"/>
    <mergeCell ref="B4:B5"/>
  </mergeCells>
  <printOptions horizontalCentered="1"/>
  <pageMargins left="0.7874015748031497" right="0.7480314960629921" top="0.7874015748031497" bottom="0.7874015748031497" header="0" footer="0"/>
  <pageSetup firstPageNumber="10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M17"/>
  <sheetViews>
    <sheetView showZeros="0" view="pageBreakPreview" zoomScaleSheetLayoutView="100" workbookViewId="0" topLeftCell="A1">
      <selection activeCell="D13" sqref="D13"/>
    </sheetView>
  </sheetViews>
  <sheetFormatPr defaultColWidth="9.00390625" defaultRowHeight="14.25"/>
  <cols>
    <col min="1" max="1" width="21.375" style="67" customWidth="1"/>
    <col min="2" max="2" width="16.25390625" style="75" customWidth="1"/>
    <col min="3" max="4" width="10.00390625" style="67" customWidth="1"/>
    <col min="5" max="5" width="8.375" style="67" customWidth="1"/>
    <col min="6" max="6" width="6.50390625" style="67" customWidth="1"/>
    <col min="7" max="7" width="16.25390625" style="75" customWidth="1"/>
    <col min="8" max="8" width="16.375" style="67" customWidth="1"/>
    <col min="9" max="9" width="14.125" style="75" customWidth="1"/>
    <col min="10" max="11" width="10.00390625" style="76" customWidth="1"/>
    <col min="12" max="12" width="7.875" style="76" customWidth="1"/>
    <col min="13" max="13" width="7.75390625" style="75" customWidth="1"/>
    <col min="14" max="16384" width="9.00390625" style="67" customWidth="1"/>
  </cols>
  <sheetData>
    <row r="1" spans="1:13" ht="42" customHeight="1">
      <c r="A1" s="202" t="s">
        <v>172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203" t="s">
        <v>88</v>
      </c>
      <c r="M2" s="203"/>
    </row>
    <row r="3" spans="2:13" ht="24.75" customHeight="1">
      <c r="B3" s="68"/>
      <c r="C3" s="69"/>
      <c r="D3" s="69"/>
      <c r="E3" s="69"/>
      <c r="F3" s="69"/>
      <c r="G3" s="69"/>
      <c r="H3" s="69"/>
      <c r="I3" s="69"/>
      <c r="J3" s="69"/>
      <c r="K3" s="127"/>
      <c r="L3" s="201" t="s">
        <v>23</v>
      </c>
      <c r="M3" s="201"/>
    </row>
    <row r="4" spans="1:13" s="71" customFormat="1" ht="39" customHeight="1">
      <c r="A4" s="70" t="s">
        <v>173</v>
      </c>
      <c r="B4" s="70" t="s">
        <v>174</v>
      </c>
      <c r="C4" s="70" t="s">
        <v>175</v>
      </c>
      <c r="D4" s="70" t="s">
        <v>176</v>
      </c>
      <c r="E4" s="70" t="s">
        <v>177</v>
      </c>
      <c r="F4" s="70" t="s">
        <v>178</v>
      </c>
      <c r="G4" s="70" t="s">
        <v>179</v>
      </c>
      <c r="H4" s="70" t="s">
        <v>174</v>
      </c>
      <c r="I4" s="70" t="s">
        <v>180</v>
      </c>
      <c r="J4" s="70" t="s">
        <v>175</v>
      </c>
      <c r="K4" s="70" t="s">
        <v>176</v>
      </c>
      <c r="L4" s="70" t="s">
        <v>177</v>
      </c>
      <c r="M4" s="70" t="s">
        <v>178</v>
      </c>
    </row>
    <row r="5" spans="1:13" ht="39" customHeight="1">
      <c r="A5" s="72" t="s">
        <v>76</v>
      </c>
      <c r="B5" s="123" t="s">
        <v>181</v>
      </c>
      <c r="C5" s="73">
        <v>1.6</v>
      </c>
      <c r="D5" s="122"/>
      <c r="E5" s="122">
        <f>+D5-C5</f>
        <v>-1.6</v>
      </c>
      <c r="F5" s="136">
        <f>+E5/C5*100</f>
        <v>-100</v>
      </c>
      <c r="G5" s="74" t="s">
        <v>217</v>
      </c>
      <c r="H5" s="123" t="s">
        <v>182</v>
      </c>
      <c r="I5" s="74" t="s">
        <v>183</v>
      </c>
      <c r="J5" s="73">
        <v>1100</v>
      </c>
      <c r="K5" s="122">
        <v>1100</v>
      </c>
      <c r="L5" s="122"/>
      <c r="M5" s="137">
        <f>+L5/J5*100</f>
        <v>0</v>
      </c>
    </row>
    <row r="6" spans="1:13" ht="39" customHeight="1">
      <c r="A6" s="72" t="s">
        <v>77</v>
      </c>
      <c r="B6" s="123" t="s">
        <v>184</v>
      </c>
      <c r="C6" s="73">
        <v>0.53</v>
      </c>
      <c r="D6" s="122"/>
      <c r="E6" s="122">
        <f aca="true" t="shared" si="0" ref="E6:E15">+D6-C6</f>
        <v>-0.53</v>
      </c>
      <c r="F6" s="136">
        <f aca="true" t="shared" si="1" ref="F6:F15">+E6/C6*100</f>
        <v>-100</v>
      </c>
      <c r="G6" s="74"/>
      <c r="H6" s="125"/>
      <c r="I6" s="74"/>
      <c r="J6" s="73"/>
      <c r="K6" s="122"/>
      <c r="L6" s="122"/>
      <c r="M6" s="137"/>
    </row>
    <row r="7" spans="1:13" ht="39" customHeight="1">
      <c r="A7" s="72" t="s">
        <v>77</v>
      </c>
      <c r="B7" s="123" t="s">
        <v>185</v>
      </c>
      <c r="C7" s="73">
        <v>1.07</v>
      </c>
      <c r="D7" s="122"/>
      <c r="E7" s="122">
        <f t="shared" si="0"/>
        <v>-1.07</v>
      </c>
      <c r="F7" s="136">
        <f t="shared" si="1"/>
        <v>-100</v>
      </c>
      <c r="G7" s="74"/>
      <c r="H7" s="125"/>
      <c r="I7" s="74"/>
      <c r="J7" s="73"/>
      <c r="K7" s="122"/>
      <c r="L7" s="122"/>
      <c r="M7" s="137"/>
    </row>
    <row r="8" spans="1:13" ht="39" customHeight="1">
      <c r="A8" s="72" t="s">
        <v>77</v>
      </c>
      <c r="B8" s="124" t="s">
        <v>186</v>
      </c>
      <c r="C8" s="73"/>
      <c r="D8" s="73"/>
      <c r="E8" s="122">
        <f t="shared" si="0"/>
        <v>0</v>
      </c>
      <c r="F8" s="136"/>
      <c r="G8" s="72"/>
      <c r="H8" s="126"/>
      <c r="I8" s="72"/>
      <c r="J8" s="73"/>
      <c r="K8" s="73"/>
      <c r="L8" s="73"/>
      <c r="M8" s="137"/>
    </row>
    <row r="9" spans="1:13" ht="39" customHeight="1">
      <c r="A9" s="72" t="s">
        <v>77</v>
      </c>
      <c r="B9" s="124" t="s">
        <v>187</v>
      </c>
      <c r="C9" s="73">
        <v>0.16</v>
      </c>
      <c r="D9" s="73"/>
      <c r="E9" s="122">
        <f t="shared" si="0"/>
        <v>-0.16</v>
      </c>
      <c r="F9" s="136">
        <f t="shared" si="1"/>
        <v>-100</v>
      </c>
      <c r="G9" s="72"/>
      <c r="H9" s="126"/>
      <c r="I9" s="72"/>
      <c r="J9" s="73"/>
      <c r="K9" s="73"/>
      <c r="L9" s="73"/>
      <c r="M9" s="137"/>
    </row>
    <row r="10" spans="1:13" ht="39" customHeight="1">
      <c r="A10" s="72" t="s">
        <v>78</v>
      </c>
      <c r="B10" s="124" t="s">
        <v>188</v>
      </c>
      <c r="C10" s="73">
        <v>0.06</v>
      </c>
      <c r="D10" s="73"/>
      <c r="E10" s="122">
        <f t="shared" si="0"/>
        <v>-0.06</v>
      </c>
      <c r="F10" s="136">
        <f t="shared" si="1"/>
        <v>-100</v>
      </c>
      <c r="G10" s="72"/>
      <c r="H10" s="126"/>
      <c r="I10" s="72"/>
      <c r="J10" s="73"/>
      <c r="K10" s="73"/>
      <c r="L10" s="73"/>
      <c r="M10" s="137"/>
    </row>
    <row r="11" spans="1:13" ht="39" customHeight="1">
      <c r="A11" s="72" t="s">
        <v>79</v>
      </c>
      <c r="B11" s="124" t="s">
        <v>189</v>
      </c>
      <c r="C11" s="73">
        <v>0.89</v>
      </c>
      <c r="D11" s="73"/>
      <c r="E11" s="122">
        <f t="shared" si="0"/>
        <v>-0.89</v>
      </c>
      <c r="F11" s="136">
        <f t="shared" si="1"/>
        <v>-100</v>
      </c>
      <c r="G11" s="72"/>
      <c r="H11" s="126"/>
      <c r="I11" s="72"/>
      <c r="J11" s="73"/>
      <c r="K11" s="73"/>
      <c r="L11" s="73"/>
      <c r="M11" s="137"/>
    </row>
    <row r="12" spans="1:13" ht="39" customHeight="1">
      <c r="A12" s="72" t="s">
        <v>80</v>
      </c>
      <c r="B12" s="124" t="s">
        <v>190</v>
      </c>
      <c r="C12" s="73">
        <v>0.5</v>
      </c>
      <c r="D12" s="73"/>
      <c r="E12" s="122">
        <f t="shared" si="0"/>
        <v>-0.5</v>
      </c>
      <c r="F12" s="136">
        <f t="shared" si="1"/>
        <v>-100</v>
      </c>
      <c r="G12" s="72"/>
      <c r="H12" s="126"/>
      <c r="I12" s="72"/>
      <c r="J12" s="73"/>
      <c r="K12" s="73"/>
      <c r="L12" s="73"/>
      <c r="M12" s="137"/>
    </row>
    <row r="13" spans="1:13" ht="39" customHeight="1">
      <c r="A13" s="72" t="s">
        <v>191</v>
      </c>
      <c r="B13" s="124" t="s">
        <v>192</v>
      </c>
      <c r="C13" s="73"/>
      <c r="D13" s="73"/>
      <c r="E13" s="122">
        <f t="shared" si="0"/>
        <v>0</v>
      </c>
      <c r="F13" s="136"/>
      <c r="G13" s="72"/>
      <c r="H13" s="126"/>
      <c r="I13" s="72"/>
      <c r="J13" s="73"/>
      <c r="K13" s="73"/>
      <c r="L13" s="73"/>
      <c r="M13" s="137"/>
    </row>
    <row r="14" spans="1:13" ht="39" customHeight="1">
      <c r="A14" s="72" t="s">
        <v>81</v>
      </c>
      <c r="B14" s="124" t="s">
        <v>182</v>
      </c>
      <c r="C14" s="73">
        <v>1100</v>
      </c>
      <c r="D14" s="73">
        <v>1100</v>
      </c>
      <c r="E14" s="122">
        <f t="shared" si="0"/>
        <v>0</v>
      </c>
      <c r="F14" s="136">
        <f t="shared" si="1"/>
        <v>0</v>
      </c>
      <c r="G14" s="72"/>
      <c r="H14" s="126"/>
      <c r="I14" s="72"/>
      <c r="J14" s="73"/>
      <c r="K14" s="73"/>
      <c r="L14" s="73"/>
      <c r="M14" s="137"/>
    </row>
    <row r="15" spans="1:13" ht="39" customHeight="1">
      <c r="A15" s="128" t="s">
        <v>82</v>
      </c>
      <c r="B15" s="129"/>
      <c r="C15" s="130">
        <f>SUM(C5:C14)</f>
        <v>1104.81</v>
      </c>
      <c r="D15" s="130">
        <f>SUM(D5:D14)</f>
        <v>1100</v>
      </c>
      <c r="E15" s="122">
        <f t="shared" si="0"/>
        <v>-4.81</v>
      </c>
      <c r="F15" s="141">
        <f t="shared" si="1"/>
        <v>-0.4</v>
      </c>
      <c r="G15" s="128" t="s">
        <v>83</v>
      </c>
      <c r="H15" s="128"/>
      <c r="I15" s="131"/>
      <c r="J15" s="130">
        <f>SUM(J5:J14)</f>
        <v>1100</v>
      </c>
      <c r="K15" s="130">
        <f>SUM(K5:K14)</f>
        <v>1100</v>
      </c>
      <c r="L15" s="130">
        <f>SUM(L5:L14)</f>
        <v>0</v>
      </c>
      <c r="M15" s="137">
        <f>+L15/J15*100</f>
        <v>0</v>
      </c>
    </row>
    <row r="16" spans="1:13" ht="39" customHeight="1">
      <c r="A16" s="103" t="s">
        <v>138</v>
      </c>
      <c r="B16" s="132"/>
      <c r="C16" s="133"/>
      <c r="D16" s="133">
        <f>+J16</f>
        <v>4.81</v>
      </c>
      <c r="E16" s="133"/>
      <c r="F16" s="133"/>
      <c r="G16" s="103" t="s">
        <v>139</v>
      </c>
      <c r="H16" s="134"/>
      <c r="I16" s="135"/>
      <c r="J16" s="133">
        <f>+C17-J15</f>
        <v>4.81</v>
      </c>
      <c r="K16" s="133">
        <f>+D17-K15</f>
        <v>4.81</v>
      </c>
      <c r="L16" s="133"/>
      <c r="M16" s="138"/>
    </row>
    <row r="17" spans="1:13" ht="39" customHeight="1">
      <c r="A17" s="112" t="s">
        <v>140</v>
      </c>
      <c r="B17" s="131"/>
      <c r="C17" s="130">
        <f>+C15+C16</f>
        <v>1104.81</v>
      </c>
      <c r="D17" s="130">
        <f>+D15+D16</f>
        <v>1104.81</v>
      </c>
      <c r="E17" s="130"/>
      <c r="F17" s="130"/>
      <c r="G17" s="112" t="s">
        <v>141</v>
      </c>
      <c r="H17" s="128"/>
      <c r="I17" s="131"/>
      <c r="J17" s="130">
        <f>+J15+J16</f>
        <v>1104.81</v>
      </c>
      <c r="K17" s="130">
        <f>+K15+K16</f>
        <v>1104.81</v>
      </c>
      <c r="L17" s="130"/>
      <c r="M17" s="139"/>
    </row>
  </sheetData>
  <mergeCells count="3">
    <mergeCell ref="L3:M3"/>
    <mergeCell ref="A1:M1"/>
    <mergeCell ref="L2:M2"/>
  </mergeCells>
  <printOptions horizontalCentered="1"/>
  <pageMargins left="0.7874015748031497" right="0.5511811023622047" top="0.4724409448818898" bottom="0.4724409448818898" header="0.4330708661417323" footer="0.31496062992125984"/>
  <pageSetup fitToHeight="0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</sheetPr>
  <dimension ref="A1:N14"/>
  <sheetViews>
    <sheetView showZeros="0" zoomScaleSheetLayoutView="100" workbookViewId="0" topLeftCell="A1">
      <selection activeCell="A18" sqref="A18"/>
    </sheetView>
  </sheetViews>
  <sheetFormatPr defaultColWidth="9.00390625" defaultRowHeight="14.25"/>
  <cols>
    <col min="1" max="1" width="24.00390625" style="79" customWidth="1"/>
    <col min="2" max="2" width="13.375" style="79" customWidth="1"/>
    <col min="3" max="3" width="12.875" style="79" customWidth="1"/>
    <col min="4" max="4" width="12.00390625" style="79" customWidth="1"/>
    <col min="5" max="5" width="8.00390625" style="79" customWidth="1"/>
    <col min="6" max="6" width="12.00390625" style="79" customWidth="1"/>
    <col min="7" max="7" width="11.625" style="79" customWidth="1"/>
    <col min="8" max="8" width="7.625" style="79" customWidth="1"/>
    <col min="9" max="9" width="10.625" style="79" customWidth="1"/>
    <col min="10" max="10" width="16.875" style="79" customWidth="1"/>
    <col min="11" max="16384" width="9.00390625" style="79" customWidth="1"/>
  </cols>
  <sheetData>
    <row r="1" spans="1:14" ht="42.75" customHeight="1">
      <c r="A1" s="204" t="s">
        <v>204</v>
      </c>
      <c r="B1" s="204"/>
      <c r="C1" s="204"/>
      <c r="D1" s="204"/>
      <c r="E1" s="204"/>
      <c r="F1" s="204"/>
      <c r="G1" s="204"/>
      <c r="H1" s="204"/>
      <c r="I1" s="204"/>
      <c r="J1" s="204"/>
      <c r="K1" s="78"/>
      <c r="L1" s="78"/>
      <c r="M1" s="78"/>
      <c r="N1" s="78"/>
    </row>
    <row r="2" spans="1:14" ht="25.5" customHeight="1">
      <c r="A2" s="77"/>
      <c r="B2" s="77"/>
      <c r="C2" s="77"/>
      <c r="D2" s="77"/>
      <c r="E2" s="77"/>
      <c r="F2" s="77"/>
      <c r="G2" s="77"/>
      <c r="H2" s="77"/>
      <c r="I2" s="77"/>
      <c r="J2" s="92" t="s">
        <v>205</v>
      </c>
      <c r="K2" s="78"/>
      <c r="L2" s="78"/>
      <c r="M2" s="78"/>
      <c r="N2" s="78"/>
    </row>
    <row r="3" spans="1:10" ht="25.5" customHeight="1">
      <c r="A3" s="80"/>
      <c r="B3" s="80"/>
      <c r="C3" s="80"/>
      <c r="D3" s="81"/>
      <c r="E3" s="81"/>
      <c r="F3" s="82"/>
      <c r="G3" s="82"/>
      <c r="H3" s="82"/>
      <c r="I3" s="82"/>
      <c r="J3" s="83" t="s">
        <v>84</v>
      </c>
    </row>
    <row r="4" spans="1:10" ht="24" customHeight="1">
      <c r="A4" s="155" t="s">
        <v>206</v>
      </c>
      <c r="B4" s="191" t="s">
        <v>207</v>
      </c>
      <c r="C4" s="188" t="s">
        <v>208</v>
      </c>
      <c r="D4" s="189"/>
      <c r="E4" s="190"/>
      <c r="F4" s="188" t="s">
        <v>209</v>
      </c>
      <c r="G4" s="189"/>
      <c r="H4" s="190"/>
      <c r="I4" s="191" t="s">
        <v>210</v>
      </c>
      <c r="J4" s="191" t="s">
        <v>211</v>
      </c>
    </row>
    <row r="5" spans="1:10" ht="33" customHeight="1">
      <c r="A5" s="156"/>
      <c r="B5" s="191"/>
      <c r="C5" s="84" t="s">
        <v>212</v>
      </c>
      <c r="D5" s="84" t="s">
        <v>213</v>
      </c>
      <c r="E5" s="84" t="s">
        <v>214</v>
      </c>
      <c r="F5" s="84" t="s">
        <v>212</v>
      </c>
      <c r="G5" s="84" t="s">
        <v>213</v>
      </c>
      <c r="H5" s="84" t="s">
        <v>214</v>
      </c>
      <c r="I5" s="191"/>
      <c r="J5" s="191"/>
    </row>
    <row r="6" spans="1:10" s="86" customFormat="1" ht="21.75" customHeight="1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</row>
    <row r="7" spans="1:10" ht="52.5" customHeight="1">
      <c r="A7" s="87" t="s">
        <v>215</v>
      </c>
      <c r="B7" s="95">
        <v>5131</v>
      </c>
      <c r="C7" s="95">
        <v>14510</v>
      </c>
      <c r="D7" s="95">
        <v>19084</v>
      </c>
      <c r="E7" s="94">
        <f>+D7/C7*100-100</f>
        <v>31.52308752584426</v>
      </c>
      <c r="F7" s="95">
        <v>12914</v>
      </c>
      <c r="G7" s="95">
        <v>16146</v>
      </c>
      <c r="H7" s="94">
        <f>+G7/F7*100-100</f>
        <v>25.027102369521458</v>
      </c>
      <c r="I7" s="95">
        <f>+B7+D7-G7</f>
        <v>8069</v>
      </c>
      <c r="J7" s="93"/>
    </row>
    <row r="8" spans="1:10" ht="52.5" customHeight="1">
      <c r="A8" s="87" t="s">
        <v>216</v>
      </c>
      <c r="B8" s="95">
        <v>9101</v>
      </c>
      <c r="C8" s="95">
        <v>8153</v>
      </c>
      <c r="D8" s="95">
        <v>8852</v>
      </c>
      <c r="E8" s="94">
        <f>+D8/C8*100-100</f>
        <v>8.573531215503507</v>
      </c>
      <c r="F8" s="95">
        <v>6214</v>
      </c>
      <c r="G8" s="95">
        <v>6725</v>
      </c>
      <c r="H8" s="94">
        <f>+G8/F8*100-100</f>
        <v>8.22336659156744</v>
      </c>
      <c r="I8" s="95">
        <f>+B8+D8-G8</f>
        <v>11228</v>
      </c>
      <c r="J8" s="93"/>
    </row>
    <row r="9" spans="1:10" ht="52.5" customHeight="1">
      <c r="A9" s="87" t="s">
        <v>85</v>
      </c>
      <c r="B9" s="95">
        <v>3410</v>
      </c>
      <c r="C9" s="95">
        <v>13745</v>
      </c>
      <c r="D9" s="95">
        <v>15411</v>
      </c>
      <c r="E9" s="94">
        <f>+D9/C9*100-100</f>
        <v>12.120771189523467</v>
      </c>
      <c r="F9" s="95">
        <v>13155</v>
      </c>
      <c r="G9" s="95">
        <v>15025</v>
      </c>
      <c r="H9" s="94">
        <f>+G9/F9*100-100</f>
        <v>14.215127328012159</v>
      </c>
      <c r="I9" s="95">
        <f>+B9+D9-G9</f>
        <v>3796</v>
      </c>
      <c r="J9" s="93"/>
    </row>
    <row r="10" spans="1:10" ht="52.5" customHeight="1">
      <c r="A10" s="87" t="s">
        <v>86</v>
      </c>
      <c r="B10" s="95">
        <v>3685</v>
      </c>
      <c r="C10" s="95">
        <v>2142</v>
      </c>
      <c r="D10" s="95">
        <v>2376</v>
      </c>
      <c r="E10" s="94">
        <f>+D10/C10*100-100</f>
        <v>10.924369747899163</v>
      </c>
      <c r="F10" s="95">
        <v>1292</v>
      </c>
      <c r="G10" s="95">
        <v>1316</v>
      </c>
      <c r="H10" s="94">
        <f>+G10/F10*100-100</f>
        <v>1.8575851393188856</v>
      </c>
      <c r="I10" s="95">
        <f>+B10+D10-G10</f>
        <v>4745</v>
      </c>
      <c r="J10" s="93"/>
    </row>
    <row r="11" spans="1:10" ht="52.5" customHeight="1">
      <c r="A11" s="88" t="s">
        <v>87</v>
      </c>
      <c r="B11" s="95">
        <f>SUM(B7:B10)</f>
        <v>21327</v>
      </c>
      <c r="C11" s="95">
        <f>SUM(C7:C10)</f>
        <v>38550</v>
      </c>
      <c r="D11" s="95">
        <f>SUM(D7:D10)</f>
        <v>45723</v>
      </c>
      <c r="E11" s="94">
        <f>+D11/C11*100-100</f>
        <v>18.607003891050596</v>
      </c>
      <c r="F11" s="95">
        <f>SUM(F7:F10)</f>
        <v>33575</v>
      </c>
      <c r="G11" s="95">
        <f>SUM(G7:G10)</f>
        <v>39212</v>
      </c>
      <c r="H11" s="94">
        <f>+G11/F11*100-100</f>
        <v>16.78927773641101</v>
      </c>
      <c r="I11" s="95">
        <f>SUM(I7:I10)</f>
        <v>27838</v>
      </c>
      <c r="J11" s="93"/>
    </row>
    <row r="14" ht="14.25">
      <c r="C14" s="117"/>
    </row>
  </sheetData>
  <sheetProtection selectLockedCells="1" selectUnlockedCells="1"/>
  <mergeCells count="7">
    <mergeCell ref="A1:J1"/>
    <mergeCell ref="C4:E4"/>
    <mergeCell ref="F4:H4"/>
    <mergeCell ref="I4:I5"/>
    <mergeCell ref="J4:J5"/>
    <mergeCell ref="A4:A5"/>
    <mergeCell ref="B4:B5"/>
  </mergeCells>
  <printOptions horizontalCentered="1"/>
  <pageMargins left="0.35433070866141736" right="0.35433070866141736" top="0.7874015748031497" bottom="0.7874015748031497" header="0.5118110236220472" footer="0.5118110236220472"/>
  <pageSetup fitToHeight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7"/>
  <sheetViews>
    <sheetView view="pageBreakPreview" zoomScale="130" zoomScaleSheetLayoutView="130" workbookViewId="0" topLeftCell="A1">
      <selection activeCell="B7" sqref="B7"/>
    </sheetView>
  </sheetViews>
  <sheetFormatPr defaultColWidth="9.00390625" defaultRowHeight="14.25"/>
  <cols>
    <col min="1" max="1" width="7.00390625" style="0" customWidth="1"/>
    <col min="2" max="2" width="64.25390625" style="0" customWidth="1"/>
  </cols>
  <sheetData>
    <row r="3" spans="1:3" ht="20.25">
      <c r="A3" s="31" t="s">
        <v>53</v>
      </c>
      <c r="C3" s="31"/>
    </row>
    <row r="4" ht="60" customHeight="1"/>
    <row r="5" ht="25.5">
      <c r="B5" s="30" t="s">
        <v>154</v>
      </c>
    </row>
    <row r="7" ht="66" customHeight="1"/>
    <row r="8" spans="2:7" ht="20.25" customHeight="1">
      <c r="B8" s="89" t="s">
        <v>254</v>
      </c>
      <c r="C8" s="17"/>
      <c r="D8" s="17"/>
      <c r="E8" s="17"/>
      <c r="F8" s="17"/>
      <c r="G8" s="17"/>
    </row>
    <row r="9" ht="20.25" customHeight="1">
      <c r="B9" s="90"/>
    </row>
    <row r="10" spans="2:7" ht="20.25" customHeight="1">
      <c r="B10" s="89" t="s">
        <v>255</v>
      </c>
      <c r="C10" s="17"/>
      <c r="D10" s="17"/>
      <c r="E10" s="17"/>
      <c r="F10" s="17"/>
      <c r="G10" s="17"/>
    </row>
    <row r="11" ht="20.25" customHeight="1">
      <c r="B11" s="90"/>
    </row>
    <row r="12" spans="2:7" ht="20.25" customHeight="1">
      <c r="B12" s="89" t="s">
        <v>155</v>
      </c>
      <c r="C12" s="17"/>
      <c r="D12" s="17"/>
      <c r="E12" s="17"/>
      <c r="F12" s="17"/>
      <c r="G12" s="17"/>
    </row>
    <row r="13" ht="20.25" customHeight="1">
      <c r="B13" s="90"/>
    </row>
    <row r="14" spans="2:6" ht="20.25" customHeight="1">
      <c r="B14" s="91" t="s">
        <v>156</v>
      </c>
      <c r="C14" s="18"/>
      <c r="D14" s="18"/>
      <c r="E14" s="18"/>
      <c r="F14" s="18"/>
    </row>
    <row r="15" spans="3:6" ht="20.25" customHeight="1">
      <c r="C15" s="18"/>
      <c r="D15" s="18"/>
      <c r="E15" s="18"/>
      <c r="F15" s="18"/>
    </row>
    <row r="16" spans="2:6" ht="20.25" customHeight="1">
      <c r="B16" s="91" t="s">
        <v>157</v>
      </c>
      <c r="C16" s="18"/>
      <c r="D16" s="18"/>
      <c r="E16" s="18"/>
      <c r="F16" s="18"/>
    </row>
    <row r="17" spans="3:6" ht="20.25" customHeight="1">
      <c r="C17" s="18"/>
      <c r="D17" s="18"/>
      <c r="E17" s="18"/>
      <c r="F17" s="18"/>
    </row>
    <row r="18" spans="2:6" ht="20.25" customHeight="1">
      <c r="B18" s="91" t="s">
        <v>158</v>
      </c>
      <c r="C18" s="18"/>
      <c r="D18" s="18"/>
      <c r="E18" s="18"/>
      <c r="F18" s="18"/>
    </row>
    <row r="21" ht="91.5" customHeight="1"/>
    <row r="25" ht="20.25">
      <c r="B25" s="29" t="s">
        <v>22</v>
      </c>
    </row>
    <row r="26" ht="20.25">
      <c r="B26" s="29"/>
    </row>
    <row r="27" ht="20.25">
      <c r="B27" s="29" t="s">
        <v>253</v>
      </c>
    </row>
  </sheetData>
  <printOptions horizontalCentered="1"/>
  <pageMargins left="0.7874015748031497" right="0.7480314960629921" top="0.7874015748031497" bottom="0.7874015748031497" header="0" footer="0"/>
  <pageSetup firstPageNumber="1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34"/>
  <sheetViews>
    <sheetView showZeros="0" view="pageBreakPreview" zoomScaleSheetLayoutView="100" workbookViewId="0" topLeftCell="A1">
      <pane ySplit="6" topLeftCell="BM16" activePane="bottomLeft" state="frozen"/>
      <selection pane="topLeft" activeCell="A1" sqref="A1"/>
      <selection pane="bottomLeft" activeCell="C32" sqref="C32"/>
    </sheetView>
  </sheetViews>
  <sheetFormatPr defaultColWidth="9.00390625" defaultRowHeight="24" customHeight="1"/>
  <cols>
    <col min="1" max="1" width="27.25390625" style="1" customWidth="1"/>
    <col min="2" max="2" width="10.75390625" style="1" customWidth="1"/>
    <col min="3" max="3" width="9.25390625" style="1" customWidth="1"/>
    <col min="4" max="4" width="9.125" style="1" customWidth="1"/>
    <col min="5" max="5" width="9.875" style="1" customWidth="1"/>
    <col min="6" max="6" width="10.50390625" style="1" customWidth="1"/>
    <col min="7" max="16384" width="9.00390625" style="1" customWidth="1"/>
  </cols>
  <sheetData>
    <row r="1" spans="1:6" ht="24" customHeight="1">
      <c r="A1" s="160" t="s">
        <v>256</v>
      </c>
      <c r="B1" s="160"/>
      <c r="C1" s="160"/>
      <c r="D1" s="160"/>
      <c r="E1" s="160"/>
      <c r="F1" s="160"/>
    </row>
    <row r="2" spans="1:6" ht="24" customHeight="1">
      <c r="A2" s="17"/>
      <c r="B2" s="17"/>
      <c r="C2" s="17"/>
      <c r="D2" s="17"/>
      <c r="E2" s="17"/>
      <c r="F2" s="16" t="s">
        <v>16</v>
      </c>
    </row>
    <row r="3" spans="1:6" ht="24" customHeight="1">
      <c r="A3" s="2"/>
      <c r="B3" s="9"/>
      <c r="C3" s="9"/>
      <c r="D3" s="9"/>
      <c r="E3" s="9"/>
      <c r="F3" s="9" t="s">
        <v>23</v>
      </c>
    </row>
    <row r="4" spans="1:6" ht="24" customHeight="1">
      <c r="A4" s="161" t="s">
        <v>2</v>
      </c>
      <c r="B4" s="163" t="s">
        <v>54</v>
      </c>
      <c r="C4" s="165" t="s">
        <v>55</v>
      </c>
      <c r="D4" s="166"/>
      <c r="E4" s="15" t="s">
        <v>56</v>
      </c>
      <c r="F4" s="167" t="s">
        <v>0</v>
      </c>
    </row>
    <row r="5" spans="1:6" ht="24" customHeight="1">
      <c r="A5" s="162"/>
      <c r="B5" s="164"/>
      <c r="C5" s="10" t="s">
        <v>57</v>
      </c>
      <c r="D5" s="45" t="s">
        <v>58</v>
      </c>
      <c r="E5" s="46" t="s">
        <v>59</v>
      </c>
      <c r="F5" s="168"/>
    </row>
    <row r="6" spans="1:8" ht="24" customHeight="1">
      <c r="A6" s="3" t="s">
        <v>257</v>
      </c>
      <c r="B6" s="143">
        <f>+B7+B22</f>
        <v>72500</v>
      </c>
      <c r="C6" s="144">
        <f>+C7+C22</f>
        <v>74827</v>
      </c>
      <c r="D6" s="25">
        <f aca="true" t="shared" si="0" ref="D6:D20">+C6/B6*100</f>
        <v>103.2</v>
      </c>
      <c r="E6" s="144">
        <f>+E7+E22</f>
        <v>63015</v>
      </c>
      <c r="F6" s="47">
        <f aca="true" t="shared" si="1" ref="F6:F20">+C6/E6*100-100</f>
        <v>18.7</v>
      </c>
      <c r="G6" s="23"/>
      <c r="H6" s="97"/>
    </row>
    <row r="7" spans="1:7" ht="24" customHeight="1">
      <c r="A7" s="3" t="s">
        <v>24</v>
      </c>
      <c r="B7" s="144">
        <f>SUM(B8:B21)</f>
        <v>56200</v>
      </c>
      <c r="C7" s="144">
        <f>SUM(C8:C21)</f>
        <v>52745</v>
      </c>
      <c r="D7" s="25">
        <f t="shared" si="0"/>
        <v>93.9</v>
      </c>
      <c r="E7" s="144">
        <f>SUM(E8:E21)</f>
        <v>47974</v>
      </c>
      <c r="F7" s="47">
        <f t="shared" si="1"/>
        <v>9.9</v>
      </c>
      <c r="G7" s="34"/>
    </row>
    <row r="8" spans="1:7" ht="24" customHeight="1">
      <c r="A8" s="4" t="s">
        <v>25</v>
      </c>
      <c r="B8" s="144">
        <v>4950</v>
      </c>
      <c r="C8" s="144">
        <v>4243</v>
      </c>
      <c r="D8" s="25">
        <f t="shared" si="0"/>
        <v>85.7</v>
      </c>
      <c r="E8" s="144">
        <v>4409</v>
      </c>
      <c r="F8" s="47">
        <f t="shared" si="1"/>
        <v>-3.8</v>
      </c>
      <c r="G8" s="23"/>
    </row>
    <row r="9" spans="1:7" ht="24" customHeight="1">
      <c r="A9" s="4" t="s">
        <v>26</v>
      </c>
      <c r="B9" s="144">
        <v>23500</v>
      </c>
      <c r="C9" s="144">
        <v>22282</v>
      </c>
      <c r="D9" s="25">
        <f t="shared" si="0"/>
        <v>94.8</v>
      </c>
      <c r="E9" s="144">
        <v>19857</v>
      </c>
      <c r="F9" s="47">
        <f t="shared" si="1"/>
        <v>12.2</v>
      </c>
      <c r="G9" s="23"/>
    </row>
    <row r="10" spans="1:7" ht="24" customHeight="1">
      <c r="A10" s="4" t="s">
        <v>27</v>
      </c>
      <c r="B10" s="144">
        <v>9900</v>
      </c>
      <c r="C10" s="144">
        <v>9612</v>
      </c>
      <c r="D10" s="25">
        <f t="shared" si="0"/>
        <v>97.1</v>
      </c>
      <c r="E10" s="144">
        <v>8053</v>
      </c>
      <c r="F10" s="47">
        <f t="shared" si="1"/>
        <v>19.4</v>
      </c>
      <c r="G10" s="23"/>
    </row>
    <row r="11" spans="1:7" ht="24" customHeight="1">
      <c r="A11" s="4" t="s">
        <v>28</v>
      </c>
      <c r="B11" s="144">
        <v>1580</v>
      </c>
      <c r="C11" s="144">
        <v>1868</v>
      </c>
      <c r="D11" s="25">
        <f t="shared" si="0"/>
        <v>118.2</v>
      </c>
      <c r="E11" s="144">
        <v>1424</v>
      </c>
      <c r="F11" s="47">
        <f t="shared" si="1"/>
        <v>31.2</v>
      </c>
      <c r="G11" s="23"/>
    </row>
    <row r="12" spans="1:7" ht="24" customHeight="1">
      <c r="A12" s="4" t="s">
        <v>20</v>
      </c>
      <c r="B12" s="144">
        <v>110</v>
      </c>
      <c r="C12" s="144">
        <v>222</v>
      </c>
      <c r="D12" s="25">
        <f t="shared" si="0"/>
        <v>201.8</v>
      </c>
      <c r="E12" s="144">
        <v>101</v>
      </c>
      <c r="F12" s="47">
        <f t="shared" si="1"/>
        <v>119.8</v>
      </c>
      <c r="G12" s="23"/>
    </row>
    <row r="13" spans="1:7" ht="24" customHeight="1">
      <c r="A13" s="4" t="s">
        <v>29</v>
      </c>
      <c r="B13" s="144">
        <v>1900</v>
      </c>
      <c r="C13" s="144">
        <v>1663</v>
      </c>
      <c r="D13" s="25">
        <f t="shared" si="0"/>
        <v>87.5</v>
      </c>
      <c r="E13" s="144">
        <v>1609</v>
      </c>
      <c r="F13" s="47">
        <f t="shared" si="1"/>
        <v>3.4</v>
      </c>
      <c r="G13" s="23"/>
    </row>
    <row r="14" spans="1:7" ht="24" customHeight="1">
      <c r="A14" s="4" t="s">
        <v>30</v>
      </c>
      <c r="B14" s="144">
        <v>720</v>
      </c>
      <c r="C14" s="144">
        <v>657</v>
      </c>
      <c r="D14" s="25">
        <f t="shared" si="0"/>
        <v>91.3</v>
      </c>
      <c r="E14" s="144">
        <v>673</v>
      </c>
      <c r="F14" s="47">
        <f t="shared" si="1"/>
        <v>-2.4</v>
      </c>
      <c r="G14" s="23"/>
    </row>
    <row r="15" spans="1:7" ht="24" customHeight="1">
      <c r="A15" s="4" t="s">
        <v>31</v>
      </c>
      <c r="B15" s="144">
        <v>660</v>
      </c>
      <c r="C15" s="144">
        <v>690</v>
      </c>
      <c r="D15" s="25">
        <f t="shared" si="0"/>
        <v>104.5</v>
      </c>
      <c r="E15" s="144">
        <v>625</v>
      </c>
      <c r="F15" s="47">
        <f t="shared" si="1"/>
        <v>10.4</v>
      </c>
      <c r="G15" s="23"/>
    </row>
    <row r="16" spans="1:7" ht="24" customHeight="1">
      <c r="A16" s="4" t="s">
        <v>32</v>
      </c>
      <c r="B16" s="144">
        <v>260</v>
      </c>
      <c r="C16" s="144">
        <v>270</v>
      </c>
      <c r="D16" s="25">
        <f t="shared" si="0"/>
        <v>103.8</v>
      </c>
      <c r="E16" s="144">
        <v>256</v>
      </c>
      <c r="F16" s="47">
        <f t="shared" si="1"/>
        <v>5.5</v>
      </c>
      <c r="G16" s="23"/>
    </row>
    <row r="17" spans="1:7" ht="24" customHeight="1">
      <c r="A17" s="4" t="s">
        <v>33</v>
      </c>
      <c r="B17" s="144">
        <v>6200</v>
      </c>
      <c r="C17" s="144">
        <v>5690</v>
      </c>
      <c r="D17" s="25">
        <f t="shared" si="0"/>
        <v>91.8</v>
      </c>
      <c r="E17" s="144">
        <v>5197</v>
      </c>
      <c r="F17" s="47">
        <f t="shared" si="1"/>
        <v>9.5</v>
      </c>
      <c r="G17" s="23"/>
    </row>
    <row r="18" spans="1:7" ht="24" customHeight="1">
      <c r="A18" s="4" t="s">
        <v>34</v>
      </c>
      <c r="B18" s="144">
        <v>320</v>
      </c>
      <c r="C18" s="144">
        <v>355</v>
      </c>
      <c r="D18" s="25">
        <f t="shared" si="0"/>
        <v>110.9</v>
      </c>
      <c r="E18" s="144">
        <v>272</v>
      </c>
      <c r="F18" s="47">
        <f t="shared" si="1"/>
        <v>30.5</v>
      </c>
      <c r="G18" s="23"/>
    </row>
    <row r="19" spans="1:7" ht="24" customHeight="1">
      <c r="A19" s="4" t="s">
        <v>35</v>
      </c>
      <c r="B19" s="144">
        <v>2800</v>
      </c>
      <c r="C19" s="144">
        <v>4152</v>
      </c>
      <c r="D19" s="25">
        <f t="shared" si="0"/>
        <v>148.3</v>
      </c>
      <c r="E19" s="144">
        <v>2472</v>
      </c>
      <c r="F19" s="47">
        <f t="shared" si="1"/>
        <v>68</v>
      </c>
      <c r="G19" s="23"/>
    </row>
    <row r="20" spans="1:7" ht="24" customHeight="1">
      <c r="A20" s="4" t="s">
        <v>36</v>
      </c>
      <c r="B20" s="144">
        <v>3300</v>
      </c>
      <c r="C20" s="144">
        <v>1041</v>
      </c>
      <c r="D20" s="25">
        <f t="shared" si="0"/>
        <v>31.5</v>
      </c>
      <c r="E20" s="144">
        <v>3026</v>
      </c>
      <c r="F20" s="47">
        <f t="shared" si="1"/>
        <v>-65.6</v>
      </c>
      <c r="G20" s="23"/>
    </row>
    <row r="21" spans="1:7" ht="24" customHeight="1">
      <c r="A21" s="4" t="s">
        <v>37</v>
      </c>
      <c r="B21" s="144"/>
      <c r="C21" s="144"/>
      <c r="D21" s="25"/>
      <c r="E21" s="144"/>
      <c r="F21" s="47"/>
      <c r="G21" s="23"/>
    </row>
    <row r="22" spans="1:7" ht="24" customHeight="1">
      <c r="A22" s="3" t="s">
        <v>38</v>
      </c>
      <c r="B22" s="144">
        <f>SUM(B23:B28)</f>
        <v>16300</v>
      </c>
      <c r="C22" s="144">
        <f>SUM(C23:C28)</f>
        <v>22082</v>
      </c>
      <c r="D22" s="25">
        <f aca="true" t="shared" si="2" ref="D22:D30">+C22/B22*100</f>
        <v>135.5</v>
      </c>
      <c r="E22" s="144">
        <f>SUM(E23:E28)</f>
        <v>15041</v>
      </c>
      <c r="F22" s="47">
        <f aca="true" t="shared" si="3" ref="F22:F30">+C22/E22*100-100</f>
        <v>46.8</v>
      </c>
      <c r="G22" s="23"/>
    </row>
    <row r="23" spans="1:9" ht="24" customHeight="1">
      <c r="A23" s="4" t="s">
        <v>39</v>
      </c>
      <c r="B23" s="144">
        <v>3600</v>
      </c>
      <c r="C23" s="144">
        <f>23+496+1179+2540</f>
        <v>4238</v>
      </c>
      <c r="D23" s="25">
        <f t="shared" si="2"/>
        <v>117.7</v>
      </c>
      <c r="E23" s="144">
        <v>1670</v>
      </c>
      <c r="F23" s="47">
        <f t="shared" si="3"/>
        <v>153.8</v>
      </c>
      <c r="G23" s="23"/>
      <c r="H23" s="97"/>
      <c r="I23" s="97"/>
    </row>
    <row r="24" spans="1:7" ht="24" customHeight="1">
      <c r="A24" s="4" t="s">
        <v>40</v>
      </c>
      <c r="B24" s="144">
        <v>8580</v>
      </c>
      <c r="C24" s="144">
        <v>5985</v>
      </c>
      <c r="D24" s="25">
        <f t="shared" si="2"/>
        <v>69.8</v>
      </c>
      <c r="E24" s="144">
        <v>8936</v>
      </c>
      <c r="F24" s="47">
        <f t="shared" si="3"/>
        <v>-33</v>
      </c>
      <c r="G24" s="23"/>
    </row>
    <row r="25" spans="1:7" ht="24" customHeight="1">
      <c r="A25" s="4" t="s">
        <v>41</v>
      </c>
      <c r="B25" s="144">
        <v>1250</v>
      </c>
      <c r="C25" s="144">
        <v>1221</v>
      </c>
      <c r="D25" s="25">
        <f t="shared" si="2"/>
        <v>97.7</v>
      </c>
      <c r="E25" s="144">
        <v>1236</v>
      </c>
      <c r="F25" s="47">
        <f t="shared" si="3"/>
        <v>-1.2</v>
      </c>
      <c r="G25" s="23"/>
    </row>
    <row r="26" spans="1:7" ht="24" customHeight="1">
      <c r="A26" s="4" t="s">
        <v>42</v>
      </c>
      <c r="B26" s="144">
        <v>0</v>
      </c>
      <c r="C26" s="144">
        <v>2706</v>
      </c>
      <c r="D26" s="25"/>
      <c r="E26" s="144"/>
      <c r="F26" s="47"/>
      <c r="G26" s="23"/>
    </row>
    <row r="27" spans="1:7" ht="24" customHeight="1">
      <c r="A27" s="5" t="s">
        <v>43</v>
      </c>
      <c r="B27" s="144">
        <v>2650</v>
      </c>
      <c r="C27" s="144">
        <v>5082</v>
      </c>
      <c r="D27" s="25">
        <f t="shared" si="2"/>
        <v>191.8</v>
      </c>
      <c r="E27" s="144">
        <v>2994</v>
      </c>
      <c r="F27" s="47">
        <f t="shared" si="3"/>
        <v>69.7</v>
      </c>
      <c r="G27" s="23"/>
    </row>
    <row r="28" spans="1:7" ht="24" customHeight="1">
      <c r="A28" s="4" t="s">
        <v>74</v>
      </c>
      <c r="B28" s="144">
        <v>220</v>
      </c>
      <c r="C28" s="144">
        <v>2850</v>
      </c>
      <c r="D28" s="25">
        <f t="shared" si="2"/>
        <v>1295.5</v>
      </c>
      <c r="E28" s="144">
        <v>205</v>
      </c>
      <c r="F28" s="47">
        <f t="shared" si="3"/>
        <v>1290.2</v>
      </c>
      <c r="G28" s="23"/>
    </row>
    <row r="29" spans="1:7" ht="24" customHeight="1">
      <c r="A29" s="3" t="s">
        <v>258</v>
      </c>
      <c r="B29" s="144">
        <v>29800</v>
      </c>
      <c r="C29" s="144">
        <v>28095</v>
      </c>
      <c r="D29" s="25">
        <f t="shared" si="2"/>
        <v>94.3</v>
      </c>
      <c r="E29" s="144">
        <v>25888</v>
      </c>
      <c r="F29" s="47">
        <f t="shared" si="3"/>
        <v>8.5</v>
      </c>
      <c r="G29" s="23"/>
    </row>
    <row r="30" spans="1:7" ht="24" customHeight="1">
      <c r="A30" s="3" t="s">
        <v>259</v>
      </c>
      <c r="B30" s="144">
        <f>+B29+B6</f>
        <v>102300</v>
      </c>
      <c r="C30" s="144">
        <f>+C29+C6</f>
        <v>102922</v>
      </c>
      <c r="D30" s="25">
        <f t="shared" si="2"/>
        <v>100.6</v>
      </c>
      <c r="E30" s="144">
        <f>+E29+E6</f>
        <v>88903</v>
      </c>
      <c r="F30" s="47">
        <f t="shared" si="3"/>
        <v>15.8</v>
      </c>
      <c r="G30" s="23"/>
    </row>
    <row r="31" spans="2:7" ht="24" customHeight="1">
      <c r="B31" s="23"/>
      <c r="C31" s="23"/>
      <c r="D31" s="23"/>
      <c r="E31" s="23"/>
      <c r="F31" s="23"/>
      <c r="G31" s="23"/>
    </row>
    <row r="32" spans="2:7" ht="24" customHeight="1">
      <c r="B32" s="23"/>
      <c r="C32" s="23"/>
      <c r="D32" s="34"/>
      <c r="E32" s="23"/>
      <c r="F32" s="23"/>
      <c r="G32" s="23"/>
    </row>
    <row r="33" spans="2:7" ht="24" customHeight="1">
      <c r="B33" s="23"/>
      <c r="C33" s="23"/>
      <c r="D33" s="34"/>
      <c r="E33" s="23"/>
      <c r="F33" s="23"/>
      <c r="G33" s="23"/>
    </row>
    <row r="34" ht="24" customHeight="1">
      <c r="D34" s="97"/>
    </row>
  </sheetData>
  <mergeCells count="5">
    <mergeCell ref="A1:F1"/>
    <mergeCell ref="A4:A5"/>
    <mergeCell ref="B4:B5"/>
    <mergeCell ref="C4:D4"/>
    <mergeCell ref="F4:F5"/>
  </mergeCells>
  <printOptions horizontalCentered="1"/>
  <pageMargins left="0.7874015748031497" right="0.7480314960629921" top="0.7874015748031497" bottom="0.7874015748031497" header="0" footer="0"/>
  <pageSetup firstPageNumber="10" useFirstPageNumber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33"/>
  <sheetViews>
    <sheetView showZeros="0" view="pageBreakPreview" zoomScaleSheetLayoutView="100" workbookViewId="0" topLeftCell="A1">
      <selection activeCell="C9" sqref="C9"/>
    </sheetView>
  </sheetViews>
  <sheetFormatPr defaultColWidth="9.00390625" defaultRowHeight="28.5" customHeight="1"/>
  <cols>
    <col min="1" max="1" width="31.25390625" style="48" customWidth="1"/>
    <col min="2" max="2" width="13.125" style="48" customWidth="1"/>
    <col min="3" max="3" width="11.375" style="48" customWidth="1"/>
    <col min="4" max="4" width="11.375" style="56" customWidth="1"/>
    <col min="5" max="5" width="11.125" style="57" customWidth="1"/>
    <col min="6" max="16384" width="9.00390625" style="48" customWidth="1"/>
  </cols>
  <sheetData>
    <row r="1" spans="1:5" ht="28.5" customHeight="1">
      <c r="A1" s="169" t="s">
        <v>260</v>
      </c>
      <c r="B1" s="169"/>
      <c r="C1" s="169"/>
      <c r="D1" s="169"/>
      <c r="E1" s="169"/>
    </row>
    <row r="2" spans="1:5" ht="28.5" customHeight="1">
      <c r="A2" s="18"/>
      <c r="B2" s="18"/>
      <c r="C2" s="18"/>
      <c r="D2" s="18"/>
      <c r="E2" s="16" t="s">
        <v>18</v>
      </c>
    </row>
    <row r="3" spans="4:5" ht="28.5" customHeight="1">
      <c r="D3" s="6"/>
      <c r="E3" s="9" t="s">
        <v>23</v>
      </c>
    </row>
    <row r="4" spans="1:5" ht="26.25" customHeight="1">
      <c r="A4" s="170" t="s">
        <v>45</v>
      </c>
      <c r="B4" s="172" t="s">
        <v>98</v>
      </c>
      <c r="C4" s="174" t="s">
        <v>97</v>
      </c>
      <c r="D4" s="175"/>
      <c r="E4" s="176"/>
    </row>
    <row r="5" spans="1:5" ht="26.25" customHeight="1">
      <c r="A5" s="171"/>
      <c r="B5" s="173"/>
      <c r="C5" s="12" t="s">
        <v>60</v>
      </c>
      <c r="D5" s="7" t="s">
        <v>9</v>
      </c>
      <c r="E5" s="49" t="s">
        <v>61</v>
      </c>
    </row>
    <row r="6" spans="1:9" ht="28.5" customHeight="1">
      <c r="A6" s="50" t="s">
        <v>261</v>
      </c>
      <c r="B6" s="145">
        <f>SUM(B7:B25)</f>
        <v>197824</v>
      </c>
      <c r="C6" s="145">
        <f>SUM(C7:C25)</f>
        <v>242065</v>
      </c>
      <c r="D6" s="145">
        <f aca="true" t="shared" si="0" ref="D6:D25">+C6-B6</f>
        <v>44241</v>
      </c>
      <c r="E6" s="146">
        <f aca="true" t="shared" si="1" ref="E6:E25">+D6/B6*100</f>
        <v>22.36</v>
      </c>
      <c r="I6" s="140"/>
    </row>
    <row r="7" spans="1:5" ht="28.5" customHeight="1">
      <c r="A7" s="52" t="s">
        <v>99</v>
      </c>
      <c r="B7" s="145">
        <v>14968</v>
      </c>
      <c r="C7" s="145">
        <v>14590</v>
      </c>
      <c r="D7" s="145">
        <f t="shared" si="0"/>
        <v>-378</v>
      </c>
      <c r="E7" s="51">
        <f t="shared" si="1"/>
        <v>-2.5</v>
      </c>
    </row>
    <row r="8" spans="1:5" ht="28.5" customHeight="1">
      <c r="A8" s="52" t="s">
        <v>100</v>
      </c>
      <c r="B8" s="145">
        <v>372</v>
      </c>
      <c r="C8" s="145">
        <v>473</v>
      </c>
      <c r="D8" s="145">
        <f t="shared" si="0"/>
        <v>101</v>
      </c>
      <c r="E8" s="51">
        <f t="shared" si="1"/>
        <v>27.2</v>
      </c>
    </row>
    <row r="9" spans="1:5" ht="28.5" customHeight="1">
      <c r="A9" s="52" t="s">
        <v>101</v>
      </c>
      <c r="B9" s="145">
        <v>10022</v>
      </c>
      <c r="C9" s="145">
        <v>10828</v>
      </c>
      <c r="D9" s="145">
        <f t="shared" si="0"/>
        <v>806</v>
      </c>
      <c r="E9" s="51">
        <f t="shared" si="1"/>
        <v>8</v>
      </c>
    </row>
    <row r="10" spans="1:5" ht="28.5" customHeight="1">
      <c r="A10" s="52" t="s">
        <v>102</v>
      </c>
      <c r="B10" s="145">
        <v>43116</v>
      </c>
      <c r="C10" s="145">
        <v>48809</v>
      </c>
      <c r="D10" s="145">
        <f t="shared" si="0"/>
        <v>5693</v>
      </c>
      <c r="E10" s="51">
        <f t="shared" si="1"/>
        <v>13.2</v>
      </c>
    </row>
    <row r="11" spans="1:5" ht="28.5" customHeight="1">
      <c r="A11" s="52" t="s">
        <v>103</v>
      </c>
      <c r="B11" s="145">
        <v>328</v>
      </c>
      <c r="C11" s="145">
        <v>493</v>
      </c>
      <c r="D11" s="145">
        <f t="shared" si="0"/>
        <v>165</v>
      </c>
      <c r="E11" s="51">
        <f t="shared" si="1"/>
        <v>50.3</v>
      </c>
    </row>
    <row r="12" spans="1:5" ht="28.5" customHeight="1">
      <c r="A12" s="52" t="s">
        <v>104</v>
      </c>
      <c r="B12" s="145">
        <v>2131</v>
      </c>
      <c r="C12" s="145">
        <v>3893</v>
      </c>
      <c r="D12" s="145">
        <f t="shared" si="0"/>
        <v>1762</v>
      </c>
      <c r="E12" s="51">
        <f t="shared" si="1"/>
        <v>82.7</v>
      </c>
    </row>
    <row r="13" spans="1:5" ht="28.5" customHeight="1">
      <c r="A13" s="52" t="s">
        <v>105</v>
      </c>
      <c r="B13" s="145">
        <v>21275</v>
      </c>
      <c r="C13" s="145">
        <v>35169</v>
      </c>
      <c r="D13" s="145">
        <f t="shared" si="0"/>
        <v>13894</v>
      </c>
      <c r="E13" s="51">
        <f t="shared" si="1"/>
        <v>65.3</v>
      </c>
    </row>
    <row r="14" spans="1:5" ht="28.5" customHeight="1">
      <c r="A14" s="52" t="s">
        <v>106</v>
      </c>
      <c r="B14" s="145">
        <v>28648</v>
      </c>
      <c r="C14" s="145">
        <v>29951</v>
      </c>
      <c r="D14" s="145">
        <f t="shared" si="0"/>
        <v>1303</v>
      </c>
      <c r="E14" s="51">
        <f t="shared" si="1"/>
        <v>4.5</v>
      </c>
    </row>
    <row r="15" spans="1:5" ht="28.5" customHeight="1">
      <c r="A15" s="52" t="s">
        <v>107</v>
      </c>
      <c r="B15" s="145">
        <v>2708</v>
      </c>
      <c r="C15" s="145">
        <v>4985</v>
      </c>
      <c r="D15" s="145">
        <f t="shared" si="0"/>
        <v>2277</v>
      </c>
      <c r="E15" s="51">
        <f t="shared" si="1"/>
        <v>84.1</v>
      </c>
    </row>
    <row r="16" spans="1:5" ht="28.5" customHeight="1">
      <c r="A16" s="52" t="s">
        <v>108</v>
      </c>
      <c r="B16" s="145">
        <v>9964</v>
      </c>
      <c r="C16" s="145">
        <v>23319</v>
      </c>
      <c r="D16" s="145">
        <f t="shared" si="0"/>
        <v>13355</v>
      </c>
      <c r="E16" s="51">
        <f t="shared" si="1"/>
        <v>134</v>
      </c>
    </row>
    <row r="17" spans="1:5" ht="28.5" customHeight="1">
      <c r="A17" s="52" t="s">
        <v>109</v>
      </c>
      <c r="B17" s="145">
        <v>31086</v>
      </c>
      <c r="C17" s="145">
        <v>49347</v>
      </c>
      <c r="D17" s="145">
        <f t="shared" si="0"/>
        <v>18261</v>
      </c>
      <c r="E17" s="51">
        <f t="shared" si="1"/>
        <v>58.7</v>
      </c>
    </row>
    <row r="18" spans="1:5" ht="28.5" customHeight="1">
      <c r="A18" s="52" t="s">
        <v>110</v>
      </c>
      <c r="B18" s="145">
        <v>11683</v>
      </c>
      <c r="C18" s="145">
        <v>2879</v>
      </c>
      <c r="D18" s="145">
        <f t="shared" si="0"/>
        <v>-8804</v>
      </c>
      <c r="E18" s="51">
        <f t="shared" si="1"/>
        <v>-75.4</v>
      </c>
    </row>
    <row r="19" spans="1:5" ht="28.5" customHeight="1">
      <c r="A19" s="52" t="s">
        <v>111</v>
      </c>
      <c r="B19" s="145">
        <v>3236</v>
      </c>
      <c r="C19" s="145">
        <v>2291</v>
      </c>
      <c r="D19" s="145">
        <f t="shared" si="0"/>
        <v>-945</v>
      </c>
      <c r="E19" s="51">
        <f t="shared" si="1"/>
        <v>-29.2</v>
      </c>
    </row>
    <row r="20" spans="1:5" ht="28.5" customHeight="1">
      <c r="A20" s="52" t="s">
        <v>112</v>
      </c>
      <c r="B20" s="145">
        <v>1170</v>
      </c>
      <c r="C20" s="145">
        <v>2425</v>
      </c>
      <c r="D20" s="145">
        <f t="shared" si="0"/>
        <v>1255</v>
      </c>
      <c r="E20" s="51">
        <f t="shared" si="1"/>
        <v>107.3</v>
      </c>
    </row>
    <row r="21" spans="1:5" ht="28.5" customHeight="1">
      <c r="A21" s="52" t="s">
        <v>113</v>
      </c>
      <c r="B21" s="145">
        <v>1282</v>
      </c>
      <c r="C21" s="145">
        <v>1677</v>
      </c>
      <c r="D21" s="145">
        <f t="shared" si="0"/>
        <v>395</v>
      </c>
      <c r="E21" s="51">
        <f t="shared" si="1"/>
        <v>30.8</v>
      </c>
    </row>
    <row r="22" spans="1:5" ht="28.5" customHeight="1">
      <c r="A22" s="52" t="s">
        <v>62</v>
      </c>
      <c r="B22" s="145">
        <v>4663</v>
      </c>
      <c r="C22" s="145">
        <v>925</v>
      </c>
      <c r="D22" s="145">
        <f t="shared" si="0"/>
        <v>-3738</v>
      </c>
      <c r="E22" s="51">
        <f t="shared" si="1"/>
        <v>-80.2</v>
      </c>
    </row>
    <row r="23" spans="1:5" ht="28.5" customHeight="1">
      <c r="A23" s="52" t="s">
        <v>114</v>
      </c>
      <c r="B23" s="145">
        <v>345</v>
      </c>
      <c r="C23" s="145">
        <v>935</v>
      </c>
      <c r="D23" s="145">
        <f t="shared" si="0"/>
        <v>590</v>
      </c>
      <c r="E23" s="51">
        <f t="shared" si="1"/>
        <v>171</v>
      </c>
    </row>
    <row r="24" spans="1:5" ht="28.5" customHeight="1">
      <c r="A24" s="52" t="s">
        <v>229</v>
      </c>
      <c r="B24" s="145">
        <v>2336</v>
      </c>
      <c r="C24" s="145">
        <v>967</v>
      </c>
      <c r="D24" s="145">
        <f>+C24-B24</f>
        <v>-1369</v>
      </c>
      <c r="E24" s="51">
        <f>+D24/B24*100</f>
        <v>-58.6</v>
      </c>
    </row>
    <row r="25" spans="1:5" ht="28.5" customHeight="1">
      <c r="A25" s="52" t="s">
        <v>75</v>
      </c>
      <c r="B25" s="145">
        <v>8491</v>
      </c>
      <c r="C25" s="145">
        <v>8109</v>
      </c>
      <c r="D25" s="145">
        <f t="shared" si="0"/>
        <v>-382</v>
      </c>
      <c r="E25" s="51">
        <f t="shared" si="1"/>
        <v>-4.5</v>
      </c>
    </row>
    <row r="26" spans="2:5" ht="28.5" customHeight="1">
      <c r="B26" s="53"/>
      <c r="C26" s="53"/>
      <c r="D26" s="54"/>
      <c r="E26" s="55"/>
    </row>
    <row r="27" spans="2:5" ht="28.5" customHeight="1">
      <c r="B27" s="53"/>
      <c r="C27" s="53"/>
      <c r="D27" s="54"/>
      <c r="E27" s="55"/>
    </row>
    <row r="28" spans="2:5" ht="28.5" customHeight="1">
      <c r="B28" s="53"/>
      <c r="C28" s="53"/>
      <c r="D28" s="54"/>
      <c r="E28" s="55"/>
    </row>
    <row r="29" spans="2:5" ht="28.5" customHeight="1">
      <c r="B29" s="53"/>
      <c r="C29" s="53"/>
      <c r="D29" s="54"/>
      <c r="E29" s="55"/>
    </row>
    <row r="30" spans="2:5" ht="28.5" customHeight="1">
      <c r="B30" s="53"/>
      <c r="C30" s="53"/>
      <c r="D30" s="54"/>
      <c r="E30" s="55"/>
    </row>
    <row r="31" spans="2:5" ht="28.5" customHeight="1">
      <c r="B31" s="53"/>
      <c r="C31" s="53"/>
      <c r="D31" s="54"/>
      <c r="E31" s="55"/>
    </row>
    <row r="32" spans="2:5" ht="28.5" customHeight="1">
      <c r="B32" s="53"/>
      <c r="C32" s="53"/>
      <c r="D32" s="54"/>
      <c r="E32" s="55"/>
    </row>
    <row r="33" spans="2:5" ht="28.5" customHeight="1">
      <c r="B33" s="53"/>
      <c r="C33" s="53"/>
      <c r="D33" s="54"/>
      <c r="E33" s="55"/>
    </row>
  </sheetData>
  <mergeCells count="4">
    <mergeCell ref="A1:E1"/>
    <mergeCell ref="A4:A5"/>
    <mergeCell ref="B4:B5"/>
    <mergeCell ref="C4:E4"/>
  </mergeCells>
  <printOptions horizontalCentered="1"/>
  <pageMargins left="0.5905511811023623" right="0.5511811023622047" top="0.5905511811023623" bottom="0.3937007874015748" header="0" footer="0"/>
  <pageSetup firstPageNumber="1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32"/>
  <sheetViews>
    <sheetView showZeros="0" view="pageBreakPreview" zoomScaleSheetLayoutView="100" workbookViewId="0" topLeftCell="A1">
      <selection activeCell="D12" sqref="D12"/>
    </sheetView>
  </sheetViews>
  <sheetFormatPr defaultColWidth="9.00390625" defaultRowHeight="42.75" customHeight="1"/>
  <cols>
    <col min="1" max="1" width="28.75390625" style="1" customWidth="1"/>
    <col min="2" max="2" width="10.875" style="1" customWidth="1"/>
    <col min="3" max="3" width="9.625" style="1" customWidth="1"/>
    <col min="4" max="4" width="9.75390625" style="1" customWidth="1"/>
    <col min="5" max="5" width="9.625" style="1" customWidth="1"/>
    <col min="6" max="6" width="9.625" style="60" customWidth="1"/>
    <col min="7" max="16384" width="9.00390625" style="1" customWidth="1"/>
  </cols>
  <sheetData>
    <row r="1" spans="1:6" ht="42.75" customHeight="1">
      <c r="A1" s="160" t="s">
        <v>143</v>
      </c>
      <c r="B1" s="160"/>
      <c r="C1" s="160"/>
      <c r="D1" s="160"/>
      <c r="E1" s="160"/>
      <c r="F1" s="160"/>
    </row>
    <row r="2" spans="1:6" ht="23.25" customHeight="1">
      <c r="A2" s="17"/>
      <c r="B2" s="17"/>
      <c r="C2" s="17"/>
      <c r="D2" s="17"/>
      <c r="E2" s="17"/>
      <c r="F2" s="58" t="s">
        <v>17</v>
      </c>
    </row>
    <row r="3" spans="1:6" ht="25.5" customHeight="1">
      <c r="A3" s="2"/>
      <c r="B3" s="9"/>
      <c r="C3" s="9"/>
      <c r="D3" s="9"/>
      <c r="E3" s="16"/>
      <c r="F3" s="58" t="s">
        <v>23</v>
      </c>
    </row>
    <row r="4" spans="1:6" ht="42.75" customHeight="1">
      <c r="A4" s="161" t="s">
        <v>2</v>
      </c>
      <c r="B4" s="163" t="s">
        <v>54</v>
      </c>
      <c r="C4" s="165" t="s">
        <v>55</v>
      </c>
      <c r="D4" s="166"/>
      <c r="E4" s="15" t="s">
        <v>56</v>
      </c>
      <c r="F4" s="177" t="s">
        <v>0</v>
      </c>
    </row>
    <row r="5" spans="1:6" ht="42.75" customHeight="1">
      <c r="A5" s="162"/>
      <c r="B5" s="164"/>
      <c r="C5" s="10" t="s">
        <v>57</v>
      </c>
      <c r="D5" s="45" t="s">
        <v>58</v>
      </c>
      <c r="E5" s="46" t="s">
        <v>59</v>
      </c>
      <c r="F5" s="178"/>
    </row>
    <row r="6" spans="1:8" ht="39.75" customHeight="1">
      <c r="A6" s="3" t="s">
        <v>63</v>
      </c>
      <c r="B6" s="36">
        <f>SUM(B7:B18)</f>
        <v>80000</v>
      </c>
      <c r="C6" s="36">
        <f>SUM(C7:C18)</f>
        <v>49532</v>
      </c>
      <c r="D6" s="98">
        <f aca="true" t="shared" si="0" ref="D6:D18">+C6/B6*100</f>
        <v>61.92</v>
      </c>
      <c r="E6" s="36">
        <f>SUM(E7:E18)</f>
        <v>75568</v>
      </c>
      <c r="F6" s="47">
        <f aca="true" t="shared" si="1" ref="F6:F18">+C6/E6*100-100</f>
        <v>-34.5</v>
      </c>
      <c r="G6" s="23"/>
      <c r="H6" s="97"/>
    </row>
    <row r="7" spans="1:7" ht="39.75" customHeight="1">
      <c r="A7" s="4" t="s">
        <v>3</v>
      </c>
      <c r="B7" s="36">
        <v>76800</v>
      </c>
      <c r="C7" s="36">
        <v>43696</v>
      </c>
      <c r="D7" s="98">
        <f t="shared" si="0"/>
        <v>56.9</v>
      </c>
      <c r="E7" s="36">
        <v>70746</v>
      </c>
      <c r="F7" s="47">
        <f t="shared" si="1"/>
        <v>-38.2</v>
      </c>
      <c r="G7" s="23"/>
    </row>
    <row r="8" spans="1:7" ht="39.75" customHeight="1">
      <c r="A8" s="4" t="s">
        <v>11</v>
      </c>
      <c r="B8" s="36">
        <v>1000</v>
      </c>
      <c r="C8" s="36">
        <v>1387</v>
      </c>
      <c r="D8" s="98">
        <f t="shared" si="0"/>
        <v>138.7</v>
      </c>
      <c r="E8" s="36">
        <v>834</v>
      </c>
      <c r="F8" s="47">
        <f t="shared" si="1"/>
        <v>66.3</v>
      </c>
      <c r="G8" s="23"/>
    </row>
    <row r="9" spans="1:9" ht="39.75" customHeight="1">
      <c r="A9" s="4" t="s">
        <v>4</v>
      </c>
      <c r="B9" s="36">
        <v>200</v>
      </c>
      <c r="C9" s="36">
        <v>269</v>
      </c>
      <c r="D9" s="98">
        <f t="shared" si="0"/>
        <v>134.5</v>
      </c>
      <c r="E9" s="36">
        <v>-248</v>
      </c>
      <c r="F9" s="47">
        <f>+(C9/E9*100-100)*-1</f>
        <v>208.5</v>
      </c>
      <c r="G9" s="23"/>
      <c r="I9" s="97"/>
    </row>
    <row r="10" spans="1:7" ht="39.75" customHeight="1">
      <c r="A10" s="4" t="s">
        <v>12</v>
      </c>
      <c r="B10" s="36">
        <v>800</v>
      </c>
      <c r="C10" s="36">
        <v>1838</v>
      </c>
      <c r="D10" s="98">
        <f t="shared" si="0"/>
        <v>229.75</v>
      </c>
      <c r="E10" s="36">
        <v>2056</v>
      </c>
      <c r="F10" s="47">
        <f t="shared" si="1"/>
        <v>-10.6</v>
      </c>
      <c r="G10" s="23"/>
    </row>
    <row r="11" spans="1:8" ht="39.75" customHeight="1">
      <c r="A11" s="4" t="s">
        <v>115</v>
      </c>
      <c r="B11" s="36"/>
      <c r="C11" s="36">
        <v>199</v>
      </c>
      <c r="D11" s="98"/>
      <c r="E11" s="36"/>
      <c r="F11" s="47"/>
      <c r="G11" s="23"/>
      <c r="H11" s="1">
        <v>255</v>
      </c>
    </row>
    <row r="12" spans="1:8" ht="39.75" customHeight="1">
      <c r="A12" s="4" t="s">
        <v>116</v>
      </c>
      <c r="B12" s="36"/>
      <c r="C12" s="36">
        <v>412</v>
      </c>
      <c r="D12" s="98"/>
      <c r="E12" s="36"/>
      <c r="F12" s="47"/>
      <c r="G12" s="23"/>
      <c r="H12" s="1">
        <v>1326</v>
      </c>
    </row>
    <row r="13" spans="1:7" ht="39.75" customHeight="1">
      <c r="A13" s="4" t="s">
        <v>52</v>
      </c>
      <c r="B13" s="37">
        <v>800</v>
      </c>
      <c r="C13" s="36">
        <v>1185</v>
      </c>
      <c r="D13" s="98">
        <f t="shared" si="0"/>
        <v>148.13</v>
      </c>
      <c r="E13" s="36">
        <v>989</v>
      </c>
      <c r="F13" s="47">
        <f t="shared" si="1"/>
        <v>19.8</v>
      </c>
      <c r="G13" s="23"/>
    </row>
    <row r="14" spans="1:7" ht="39.75" customHeight="1">
      <c r="A14" s="4" t="s">
        <v>51</v>
      </c>
      <c r="B14" s="37">
        <v>200</v>
      </c>
      <c r="C14" s="36">
        <v>530</v>
      </c>
      <c r="D14" s="98">
        <f t="shared" si="0"/>
        <v>265</v>
      </c>
      <c r="E14" s="36">
        <v>274</v>
      </c>
      <c r="F14" s="47">
        <f t="shared" si="1"/>
        <v>93.4</v>
      </c>
      <c r="G14" s="23"/>
    </row>
    <row r="15" spans="1:7" ht="39.75" customHeight="1">
      <c r="A15" s="4" t="s">
        <v>7</v>
      </c>
      <c r="B15" s="37"/>
      <c r="C15" s="36"/>
      <c r="D15" s="98"/>
      <c r="E15" s="37">
        <v>139</v>
      </c>
      <c r="F15" s="47">
        <f t="shared" si="1"/>
        <v>-100</v>
      </c>
      <c r="G15" s="23"/>
    </row>
    <row r="16" spans="1:7" ht="39.75" customHeight="1">
      <c r="A16" s="4" t="s">
        <v>5</v>
      </c>
      <c r="B16" s="37"/>
      <c r="C16" s="36"/>
      <c r="D16" s="98"/>
      <c r="E16" s="37">
        <v>81</v>
      </c>
      <c r="F16" s="47">
        <f t="shared" si="1"/>
        <v>-100</v>
      </c>
      <c r="G16" s="23"/>
    </row>
    <row r="17" spans="1:7" ht="39.75" customHeight="1">
      <c r="A17" s="4" t="s">
        <v>6</v>
      </c>
      <c r="B17" s="37"/>
      <c r="C17" s="36"/>
      <c r="D17" s="98"/>
      <c r="E17" s="37">
        <v>690</v>
      </c>
      <c r="F17" s="47">
        <f t="shared" si="1"/>
        <v>-100</v>
      </c>
      <c r="G17" s="23"/>
    </row>
    <row r="18" spans="1:7" ht="39.75" customHeight="1">
      <c r="A18" s="4" t="s">
        <v>13</v>
      </c>
      <c r="B18" s="36">
        <v>200</v>
      </c>
      <c r="C18" s="36">
        <v>16</v>
      </c>
      <c r="D18" s="98">
        <f t="shared" si="0"/>
        <v>8</v>
      </c>
      <c r="E18" s="36">
        <v>7</v>
      </c>
      <c r="F18" s="47">
        <f t="shared" si="1"/>
        <v>128.6</v>
      </c>
      <c r="G18" s="23"/>
    </row>
    <row r="19" spans="2:7" ht="42.75" customHeight="1">
      <c r="B19" s="23"/>
      <c r="C19" s="23"/>
      <c r="D19" s="23"/>
      <c r="E19" s="23"/>
      <c r="F19" s="59"/>
      <c r="G19" s="23"/>
    </row>
    <row r="20" spans="2:7" ht="42.75" customHeight="1">
      <c r="B20" s="23"/>
      <c r="C20" s="23"/>
      <c r="D20" s="23"/>
      <c r="E20" s="23"/>
      <c r="F20" s="59"/>
      <c r="G20" s="23"/>
    </row>
    <row r="21" spans="2:7" ht="42.75" customHeight="1">
      <c r="B21" s="23"/>
      <c r="C21" s="23"/>
      <c r="D21" s="23"/>
      <c r="E21" s="23"/>
      <c r="F21" s="59"/>
      <c r="G21" s="23"/>
    </row>
    <row r="22" spans="2:7" ht="42.75" customHeight="1">
      <c r="B22" s="23"/>
      <c r="C22" s="23"/>
      <c r="D22" s="23"/>
      <c r="E22" s="23"/>
      <c r="F22" s="59"/>
      <c r="G22" s="23"/>
    </row>
    <row r="23" spans="2:7" ht="42.75" customHeight="1">
      <c r="B23" s="23"/>
      <c r="C23" s="23"/>
      <c r="D23" s="23"/>
      <c r="E23" s="23"/>
      <c r="F23" s="59"/>
      <c r="G23" s="23"/>
    </row>
    <row r="24" spans="2:7" ht="42.75" customHeight="1">
      <c r="B24" s="23"/>
      <c r="C24" s="23"/>
      <c r="D24" s="23"/>
      <c r="E24" s="23"/>
      <c r="F24" s="59"/>
      <c r="G24" s="23"/>
    </row>
    <row r="25" spans="2:7" ht="42.75" customHeight="1">
      <c r="B25" s="23"/>
      <c r="C25" s="23"/>
      <c r="D25" s="23"/>
      <c r="E25" s="23"/>
      <c r="F25" s="59"/>
      <c r="G25" s="23"/>
    </row>
    <row r="26" spans="2:7" ht="42.75" customHeight="1">
      <c r="B26" s="23"/>
      <c r="C26" s="23"/>
      <c r="D26" s="23"/>
      <c r="E26" s="23"/>
      <c r="F26" s="59"/>
      <c r="G26" s="23"/>
    </row>
    <row r="27" spans="2:7" ht="42.75" customHeight="1">
      <c r="B27" s="23"/>
      <c r="C27" s="23"/>
      <c r="D27" s="23"/>
      <c r="E27" s="23"/>
      <c r="F27" s="59"/>
      <c r="G27" s="23"/>
    </row>
    <row r="28" spans="2:7" ht="42.75" customHeight="1">
      <c r="B28" s="23"/>
      <c r="C28" s="23"/>
      <c r="D28" s="23"/>
      <c r="E28" s="23"/>
      <c r="F28" s="59"/>
      <c r="G28" s="23"/>
    </row>
    <row r="29" spans="2:7" ht="42.75" customHeight="1">
      <c r="B29" s="23"/>
      <c r="C29" s="23"/>
      <c r="D29" s="23"/>
      <c r="E29" s="23"/>
      <c r="F29" s="59"/>
      <c r="G29" s="23"/>
    </row>
    <row r="30" spans="2:7" ht="42.75" customHeight="1">
      <c r="B30" s="23"/>
      <c r="C30" s="23"/>
      <c r="D30" s="23"/>
      <c r="E30" s="23"/>
      <c r="F30" s="59"/>
      <c r="G30" s="23"/>
    </row>
    <row r="31" spans="2:7" ht="42.75" customHeight="1">
      <c r="B31" s="23"/>
      <c r="C31" s="23"/>
      <c r="D31" s="23"/>
      <c r="E31" s="23"/>
      <c r="F31" s="59"/>
      <c r="G31" s="23"/>
    </row>
    <row r="32" spans="2:7" ht="42.75" customHeight="1">
      <c r="B32" s="23"/>
      <c r="C32" s="23"/>
      <c r="D32" s="23"/>
      <c r="E32" s="23"/>
      <c r="F32" s="59"/>
      <c r="G32" s="23"/>
    </row>
  </sheetData>
  <mergeCells count="5">
    <mergeCell ref="F4:F5"/>
    <mergeCell ref="A1:F1"/>
    <mergeCell ref="A4:A5"/>
    <mergeCell ref="B4:B5"/>
    <mergeCell ref="C4:D4"/>
  </mergeCells>
  <printOptions horizontalCentered="1"/>
  <pageMargins left="0.5905511811023623" right="0.5511811023622047" top="0.5905511811023623" bottom="0.3937007874015748" header="0" footer="0"/>
  <pageSetup firstPageNumber="10" useFirstPageNumber="1" horizontalDpi="600" verticalDpi="600" orientation="portrait" paperSize="9" r:id="rId1"/>
  <ignoredErrors>
    <ignoredError sqref="D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31"/>
  <sheetViews>
    <sheetView showZeros="0" view="pageBreakPreview" zoomScaleSheetLayoutView="100" workbookViewId="0" topLeftCell="A1">
      <selection activeCell="C22" sqref="C22"/>
    </sheetView>
  </sheetViews>
  <sheetFormatPr defaultColWidth="9.00390625" defaultRowHeight="33.75" customHeight="1"/>
  <cols>
    <col min="1" max="1" width="33.50390625" style="19" customWidth="1"/>
    <col min="2" max="2" width="13.25390625" style="19" customWidth="1"/>
    <col min="3" max="3" width="11.375" style="19" customWidth="1"/>
    <col min="4" max="4" width="9.25390625" style="20" customWidth="1"/>
    <col min="5" max="5" width="9.625" style="65" customWidth="1"/>
    <col min="6" max="6" width="8.625" style="19" customWidth="1"/>
    <col min="7" max="7" width="10.375" style="19" hidden="1" customWidth="1"/>
    <col min="8" max="16384" width="9.00390625" style="19" customWidth="1"/>
  </cols>
  <sheetData>
    <row r="1" spans="1:5" ht="33.75" customHeight="1">
      <c r="A1" s="169" t="s">
        <v>144</v>
      </c>
      <c r="B1" s="169"/>
      <c r="C1" s="169"/>
      <c r="D1" s="169"/>
      <c r="E1" s="169"/>
    </row>
    <row r="2" spans="1:5" ht="33.75" customHeight="1">
      <c r="A2" s="18"/>
      <c r="B2" s="18"/>
      <c r="C2" s="18"/>
      <c r="D2" s="18"/>
      <c r="E2" s="6" t="s">
        <v>19</v>
      </c>
    </row>
    <row r="3" spans="4:5" ht="23.25" customHeight="1">
      <c r="D3" s="6"/>
      <c r="E3" s="61" t="s">
        <v>23</v>
      </c>
    </row>
    <row r="4" spans="1:5" ht="26.25" customHeight="1">
      <c r="A4" s="170" t="s">
        <v>45</v>
      </c>
      <c r="B4" s="172" t="s">
        <v>117</v>
      </c>
      <c r="C4" s="174" t="s">
        <v>97</v>
      </c>
      <c r="D4" s="175"/>
      <c r="E4" s="176"/>
    </row>
    <row r="5" spans="1:5" ht="26.25" customHeight="1">
      <c r="A5" s="171"/>
      <c r="B5" s="173"/>
      <c r="C5" s="12" t="s">
        <v>60</v>
      </c>
      <c r="D5" s="7" t="s">
        <v>9</v>
      </c>
      <c r="E5" s="62" t="s">
        <v>61</v>
      </c>
    </row>
    <row r="6" spans="1:7" ht="41.25" customHeight="1">
      <c r="A6" s="8" t="s">
        <v>14</v>
      </c>
      <c r="B6" s="37">
        <f>SUM(B7:B20)</f>
        <v>100337</v>
      </c>
      <c r="C6" s="37">
        <f>SUM(C7:C20)</f>
        <v>78053</v>
      </c>
      <c r="D6" s="37">
        <f aca="true" t="shared" si="0" ref="D6:D20">+C6-B6</f>
        <v>-22284</v>
      </c>
      <c r="E6" s="63">
        <f>+D6/B6*100</f>
        <v>-22.2</v>
      </c>
      <c r="F6" s="26"/>
      <c r="G6" s="26">
        <v>1148871</v>
      </c>
    </row>
    <row r="7" spans="1:7" ht="36" customHeight="1">
      <c r="A7" s="4" t="s">
        <v>64</v>
      </c>
      <c r="B7" s="37">
        <v>500</v>
      </c>
      <c r="C7" s="37"/>
      <c r="D7" s="37">
        <f t="shared" si="0"/>
        <v>-500</v>
      </c>
      <c r="E7" s="63">
        <f>+D7/B7*100</f>
        <v>-100</v>
      </c>
      <c r="F7" s="26"/>
      <c r="G7" s="26">
        <v>2079</v>
      </c>
    </row>
    <row r="8" spans="1:7" ht="41.25" customHeight="1">
      <c r="A8" s="4" t="s">
        <v>65</v>
      </c>
      <c r="B8" s="37">
        <v>113</v>
      </c>
      <c r="C8" s="37">
        <v>5962</v>
      </c>
      <c r="D8" s="37">
        <f t="shared" si="0"/>
        <v>5849</v>
      </c>
      <c r="E8" s="63">
        <f>+D8/B8*100</f>
        <v>5176.1</v>
      </c>
      <c r="F8" s="26"/>
      <c r="G8" s="26">
        <v>3442</v>
      </c>
    </row>
    <row r="9" spans="1:7" ht="36.75" customHeight="1">
      <c r="A9" s="4" t="s">
        <v>67</v>
      </c>
      <c r="B9" s="37">
        <v>605</v>
      </c>
      <c r="C9" s="37"/>
      <c r="D9" s="37">
        <f t="shared" si="0"/>
        <v>-605</v>
      </c>
      <c r="E9" s="63">
        <f>+D9/B9*100</f>
        <v>-100</v>
      </c>
      <c r="F9" s="26"/>
      <c r="G9" s="26">
        <v>3269</v>
      </c>
    </row>
    <row r="10" spans="1:7" ht="36.75" customHeight="1">
      <c r="A10" s="4" t="s">
        <v>68</v>
      </c>
      <c r="B10" s="37">
        <v>78</v>
      </c>
      <c r="C10" s="37">
        <v>312</v>
      </c>
      <c r="D10" s="37">
        <f t="shared" si="0"/>
        <v>234</v>
      </c>
      <c r="E10" s="63">
        <f>+D10/B10*100</f>
        <v>300</v>
      </c>
      <c r="F10" s="26"/>
      <c r="G10" s="26">
        <v>1086279</v>
      </c>
    </row>
    <row r="11" spans="1:7" ht="36.75" customHeight="1">
      <c r="A11" s="4" t="s">
        <v>69</v>
      </c>
      <c r="B11" s="37">
        <v>5000</v>
      </c>
      <c r="C11" s="37">
        <v>1475</v>
      </c>
      <c r="D11" s="37">
        <f t="shared" si="0"/>
        <v>-3525</v>
      </c>
      <c r="E11" s="63"/>
      <c r="F11" s="26"/>
      <c r="G11" s="26">
        <v>19419</v>
      </c>
    </row>
    <row r="12" spans="1:7" ht="36.75" customHeight="1">
      <c r="A12" s="4" t="s">
        <v>70</v>
      </c>
      <c r="B12" s="37">
        <v>146</v>
      </c>
      <c r="C12" s="37">
        <v>58</v>
      </c>
      <c r="D12" s="37">
        <f t="shared" si="0"/>
        <v>-88</v>
      </c>
      <c r="E12" s="63">
        <f aca="true" t="shared" si="1" ref="E12:E20">+D12/B12*100</f>
        <v>-60.3</v>
      </c>
      <c r="F12" s="26"/>
      <c r="G12" s="26">
        <v>48103</v>
      </c>
    </row>
    <row r="13" spans="1:7" ht="41.25" customHeight="1">
      <c r="A13" s="4" t="s">
        <v>66</v>
      </c>
      <c r="B13" s="37">
        <v>85702</v>
      </c>
      <c r="C13" s="37">
        <v>55289</v>
      </c>
      <c r="D13" s="37">
        <f t="shared" si="0"/>
        <v>-30413</v>
      </c>
      <c r="E13" s="63">
        <f t="shared" si="1"/>
        <v>-35.5</v>
      </c>
      <c r="F13" s="26"/>
      <c r="G13" s="26">
        <v>2536</v>
      </c>
    </row>
    <row r="14" spans="1:7" ht="36.75" customHeight="1">
      <c r="A14" s="4" t="s">
        <v>50</v>
      </c>
      <c r="B14" s="37">
        <v>261</v>
      </c>
      <c r="C14" s="37">
        <v>5711</v>
      </c>
      <c r="D14" s="37">
        <f t="shared" si="0"/>
        <v>5450</v>
      </c>
      <c r="E14" s="63">
        <f t="shared" si="1"/>
        <v>2088.1</v>
      </c>
      <c r="F14" s="26"/>
      <c r="G14" s="26"/>
    </row>
    <row r="15" spans="1:7" ht="36.75" customHeight="1">
      <c r="A15" s="4" t="s">
        <v>195</v>
      </c>
      <c r="B15" s="37"/>
      <c r="C15" s="37">
        <v>93</v>
      </c>
      <c r="D15" s="37"/>
      <c r="E15" s="63"/>
      <c r="F15" s="26"/>
      <c r="G15" s="26"/>
    </row>
    <row r="16" spans="1:7" ht="36.75" customHeight="1">
      <c r="A16" s="4" t="s">
        <v>194</v>
      </c>
      <c r="B16" s="37"/>
      <c r="C16" s="37">
        <v>215</v>
      </c>
      <c r="D16" s="37"/>
      <c r="E16" s="63"/>
      <c r="F16" s="26"/>
      <c r="G16" s="26"/>
    </row>
    <row r="17" spans="1:7" ht="36.75" customHeight="1">
      <c r="A17" s="4" t="s">
        <v>71</v>
      </c>
      <c r="B17" s="37">
        <v>2250</v>
      </c>
      <c r="C17" s="37">
        <v>2662</v>
      </c>
      <c r="D17" s="37">
        <f t="shared" si="0"/>
        <v>412</v>
      </c>
      <c r="E17" s="63">
        <f t="shared" si="1"/>
        <v>18.3</v>
      </c>
      <c r="F17" s="26"/>
      <c r="G17" s="26">
        <v>4201</v>
      </c>
    </row>
    <row r="18" spans="1:7" ht="36.75" customHeight="1">
      <c r="A18" s="4" t="s">
        <v>72</v>
      </c>
      <c r="B18" s="37">
        <v>136</v>
      </c>
      <c r="C18" s="37"/>
      <c r="D18" s="37">
        <f t="shared" si="0"/>
        <v>-136</v>
      </c>
      <c r="E18" s="63">
        <f t="shared" si="1"/>
        <v>-100</v>
      </c>
      <c r="F18" s="26"/>
      <c r="G18" s="26"/>
    </row>
    <row r="19" spans="1:7" ht="36.75" customHeight="1">
      <c r="A19" s="4" t="s">
        <v>118</v>
      </c>
      <c r="B19" s="37">
        <v>1591</v>
      </c>
      <c r="C19" s="37"/>
      <c r="D19" s="37">
        <f t="shared" si="0"/>
        <v>-1591</v>
      </c>
      <c r="E19" s="63">
        <f t="shared" si="1"/>
        <v>-100</v>
      </c>
      <c r="F19" s="26"/>
      <c r="G19" s="26"/>
    </row>
    <row r="20" spans="1:7" ht="36.75" customHeight="1">
      <c r="A20" s="4" t="s">
        <v>73</v>
      </c>
      <c r="B20" s="37">
        <f>31+913+5+103+50+320+136+1334+1063</f>
        <v>3955</v>
      </c>
      <c r="C20" s="37">
        <v>6276</v>
      </c>
      <c r="D20" s="37">
        <f t="shared" si="0"/>
        <v>2321</v>
      </c>
      <c r="E20" s="63">
        <f t="shared" si="1"/>
        <v>58.7</v>
      </c>
      <c r="F20" s="26"/>
      <c r="G20" s="44">
        <v>703</v>
      </c>
    </row>
    <row r="21" spans="2:7" ht="33.75" customHeight="1">
      <c r="B21" s="26"/>
      <c r="C21" s="26"/>
      <c r="D21" s="27"/>
      <c r="E21" s="64"/>
      <c r="F21" s="26"/>
      <c r="G21" s="26"/>
    </row>
    <row r="22" spans="2:7" ht="33.75" customHeight="1">
      <c r="B22" s="26"/>
      <c r="C22" s="26"/>
      <c r="D22" s="27"/>
      <c r="E22" s="64"/>
      <c r="F22" s="26"/>
      <c r="G22" s="26"/>
    </row>
    <row r="23" spans="2:7" ht="33.75" customHeight="1">
      <c r="B23" s="26"/>
      <c r="C23" s="26"/>
      <c r="D23" s="27"/>
      <c r="E23" s="64"/>
      <c r="F23" s="26"/>
      <c r="G23" s="26"/>
    </row>
    <row r="24" spans="2:7" ht="33.75" customHeight="1">
      <c r="B24" s="26"/>
      <c r="C24" s="26"/>
      <c r="D24" s="27"/>
      <c r="E24" s="64"/>
      <c r="F24" s="26"/>
      <c r="G24" s="26"/>
    </row>
    <row r="25" spans="2:7" ht="33.75" customHeight="1">
      <c r="B25" s="26"/>
      <c r="C25" s="26"/>
      <c r="D25" s="27"/>
      <c r="E25" s="64"/>
      <c r="F25" s="26"/>
      <c r="G25" s="26"/>
    </row>
    <row r="26" spans="2:7" ht="33.75" customHeight="1">
      <c r="B26" s="26"/>
      <c r="C26" s="26"/>
      <c r="D26" s="27"/>
      <c r="E26" s="64"/>
      <c r="F26" s="26"/>
      <c r="G26" s="26"/>
    </row>
    <row r="27" spans="2:7" ht="33.75" customHeight="1">
      <c r="B27" s="26"/>
      <c r="C27" s="26"/>
      <c r="D27" s="27"/>
      <c r="E27" s="64"/>
      <c r="F27" s="26"/>
      <c r="G27" s="26"/>
    </row>
    <row r="28" spans="2:7" ht="33.75" customHeight="1">
      <c r="B28" s="26"/>
      <c r="C28" s="26"/>
      <c r="D28" s="27"/>
      <c r="E28" s="64"/>
      <c r="F28" s="26"/>
      <c r="G28" s="26"/>
    </row>
    <row r="29" spans="2:7" ht="33.75" customHeight="1">
      <c r="B29" s="26"/>
      <c r="C29" s="26"/>
      <c r="D29" s="27"/>
      <c r="E29" s="64"/>
      <c r="F29" s="26"/>
      <c r="G29" s="26"/>
    </row>
    <row r="30" spans="2:7" ht="33.75" customHeight="1">
      <c r="B30" s="26"/>
      <c r="C30" s="26"/>
      <c r="D30" s="27"/>
      <c r="E30" s="64"/>
      <c r="F30" s="26"/>
      <c r="G30" s="26"/>
    </row>
    <row r="31" spans="2:7" ht="33.75" customHeight="1">
      <c r="B31" s="26"/>
      <c r="C31" s="26"/>
      <c r="D31" s="27"/>
      <c r="E31" s="64"/>
      <c r="F31" s="26"/>
      <c r="G31" s="26"/>
    </row>
  </sheetData>
  <mergeCells count="4">
    <mergeCell ref="A1:E1"/>
    <mergeCell ref="A4:A5"/>
    <mergeCell ref="B4:B5"/>
    <mergeCell ref="C4:E4"/>
  </mergeCells>
  <printOptions horizontalCentered="1"/>
  <pageMargins left="0.5905511811023623" right="0.5511811023622047" top="0.5905511811023623" bottom="0.3937007874015748" header="0" footer="0"/>
  <pageSetup firstPageNumber="10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L20"/>
  <sheetViews>
    <sheetView showZeros="0" workbookViewId="0" topLeftCell="A1">
      <selection activeCell="C20" sqref="C20"/>
    </sheetView>
  </sheetViews>
  <sheetFormatPr defaultColWidth="9.00390625" defaultRowHeight="14.25"/>
  <cols>
    <col min="1" max="1" width="21.00390625" style="99" customWidth="1"/>
    <col min="2" max="5" width="7.00390625" style="99" customWidth="1"/>
    <col min="6" max="6" width="6.875" style="99" customWidth="1"/>
    <col min="7" max="7" width="20.625" style="99" customWidth="1"/>
    <col min="8" max="11" width="7.00390625" style="99" customWidth="1"/>
    <col min="12" max="12" width="6.50390625" style="99" customWidth="1"/>
    <col min="13" max="16384" width="9.00390625" style="99" customWidth="1"/>
  </cols>
  <sheetData>
    <row r="1" spans="1:12" ht="29.25" customHeight="1">
      <c r="A1" s="184" t="s">
        <v>193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s="100" customFormat="1" ht="19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 t="s">
        <v>147</v>
      </c>
    </row>
    <row r="3" spans="1:12" s="100" customFormat="1" ht="19.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 t="s">
        <v>142</v>
      </c>
    </row>
    <row r="4" spans="1:12" ht="20.25" customHeight="1">
      <c r="A4" s="185" t="s">
        <v>119</v>
      </c>
      <c r="B4" s="185"/>
      <c r="C4" s="185"/>
      <c r="D4" s="185"/>
      <c r="E4" s="185"/>
      <c r="F4" s="185"/>
      <c r="G4" s="185" t="s">
        <v>120</v>
      </c>
      <c r="H4" s="185"/>
      <c r="I4" s="185"/>
      <c r="J4" s="185"/>
      <c r="K4" s="185"/>
      <c r="L4" s="185"/>
    </row>
    <row r="5" spans="1:12" ht="20.25" customHeight="1">
      <c r="A5" s="185" t="s">
        <v>121</v>
      </c>
      <c r="B5" s="180" t="s">
        <v>122</v>
      </c>
      <c r="C5" s="182" t="s">
        <v>55</v>
      </c>
      <c r="D5" s="182"/>
      <c r="E5" s="108" t="s">
        <v>145</v>
      </c>
      <c r="F5" s="183" t="s">
        <v>0</v>
      </c>
      <c r="G5" s="179" t="s">
        <v>121</v>
      </c>
      <c r="H5" s="186" t="s">
        <v>122</v>
      </c>
      <c r="I5" s="182" t="s">
        <v>55</v>
      </c>
      <c r="J5" s="182"/>
      <c r="K5" s="108" t="s">
        <v>145</v>
      </c>
      <c r="L5" s="183" t="s">
        <v>0</v>
      </c>
    </row>
    <row r="6" spans="1:12" ht="20.25" customHeight="1">
      <c r="A6" s="179"/>
      <c r="B6" s="181"/>
      <c r="C6" s="107" t="s">
        <v>57</v>
      </c>
      <c r="D6" s="109" t="s">
        <v>58</v>
      </c>
      <c r="E6" s="110" t="s">
        <v>146</v>
      </c>
      <c r="F6" s="183"/>
      <c r="G6" s="179"/>
      <c r="H6" s="181"/>
      <c r="I6" s="107" t="s">
        <v>57</v>
      </c>
      <c r="J6" s="109" t="s">
        <v>58</v>
      </c>
      <c r="K6" s="110" t="s">
        <v>146</v>
      </c>
      <c r="L6" s="183"/>
    </row>
    <row r="7" spans="1:12" ht="25.5" customHeight="1">
      <c r="A7" s="103" t="s">
        <v>123</v>
      </c>
      <c r="B7" s="105">
        <v>69.32</v>
      </c>
      <c r="C7" s="105">
        <v>4.81</v>
      </c>
      <c r="D7" s="111">
        <f>+C7/B7*100</f>
        <v>7</v>
      </c>
      <c r="E7" s="105"/>
      <c r="F7" s="105"/>
      <c r="G7" s="103" t="s">
        <v>124</v>
      </c>
      <c r="H7" s="105"/>
      <c r="I7" s="105"/>
      <c r="J7" s="111"/>
      <c r="K7" s="105"/>
      <c r="L7" s="105"/>
    </row>
    <row r="8" spans="1:12" ht="25.5" customHeight="1">
      <c r="A8" s="103" t="s">
        <v>125</v>
      </c>
      <c r="B8" s="105"/>
      <c r="C8" s="105"/>
      <c r="D8" s="111"/>
      <c r="E8" s="105"/>
      <c r="F8" s="105"/>
      <c r="G8" s="103" t="s">
        <v>126</v>
      </c>
      <c r="H8" s="105"/>
      <c r="I8" s="105"/>
      <c r="J8" s="111"/>
      <c r="K8" s="105"/>
      <c r="L8" s="105"/>
    </row>
    <row r="9" spans="1:12" ht="35.25" customHeight="1">
      <c r="A9" s="103" t="s">
        <v>127</v>
      </c>
      <c r="B9" s="111">
        <v>1100</v>
      </c>
      <c r="C9" s="111">
        <v>1100</v>
      </c>
      <c r="D9" s="111">
        <f>+C9/B9*100</f>
        <v>100</v>
      </c>
      <c r="E9" s="105"/>
      <c r="F9" s="105"/>
      <c r="G9" s="106" t="s">
        <v>149</v>
      </c>
      <c r="H9" s="105"/>
      <c r="I9" s="105"/>
      <c r="J9" s="111"/>
      <c r="K9" s="105"/>
      <c r="L9" s="105"/>
    </row>
    <row r="10" spans="1:12" ht="25.5" customHeight="1">
      <c r="A10" s="103" t="s">
        <v>128</v>
      </c>
      <c r="B10" s="105"/>
      <c r="C10" s="105"/>
      <c r="D10" s="111"/>
      <c r="E10" s="105"/>
      <c r="F10" s="105"/>
      <c r="G10" s="103" t="s">
        <v>129</v>
      </c>
      <c r="H10" s="105"/>
      <c r="I10" s="105"/>
      <c r="J10" s="111"/>
      <c r="K10" s="105"/>
      <c r="L10" s="105"/>
    </row>
    <row r="11" spans="1:12" ht="36.75" customHeight="1">
      <c r="A11" s="106" t="s">
        <v>148</v>
      </c>
      <c r="B11" s="105"/>
      <c r="C11" s="105"/>
      <c r="D11" s="111"/>
      <c r="E11" s="105"/>
      <c r="F11" s="105"/>
      <c r="G11" s="103" t="s">
        <v>130</v>
      </c>
      <c r="H11" s="111">
        <v>1100</v>
      </c>
      <c r="I11" s="111">
        <v>1100</v>
      </c>
      <c r="J11" s="111">
        <f>+I11/H11*100</f>
        <v>100</v>
      </c>
      <c r="K11" s="105"/>
      <c r="L11" s="105"/>
    </row>
    <row r="12" spans="1:12" ht="25.5" customHeight="1">
      <c r="A12" s="104"/>
      <c r="B12" s="105"/>
      <c r="C12" s="105"/>
      <c r="D12" s="111"/>
      <c r="E12" s="105"/>
      <c r="F12" s="105"/>
      <c r="G12" s="103" t="s">
        <v>131</v>
      </c>
      <c r="H12" s="111"/>
      <c r="I12" s="111"/>
      <c r="J12" s="111"/>
      <c r="K12" s="105"/>
      <c r="L12" s="105"/>
    </row>
    <row r="13" spans="1:12" ht="25.5" customHeight="1">
      <c r="A13" s="103"/>
      <c r="B13" s="105"/>
      <c r="C13" s="105"/>
      <c r="D13" s="111"/>
      <c r="E13" s="105"/>
      <c r="F13" s="105"/>
      <c r="G13" s="103" t="s">
        <v>132</v>
      </c>
      <c r="H13" s="111"/>
      <c r="I13" s="111"/>
      <c r="J13" s="111"/>
      <c r="K13" s="105"/>
      <c r="L13" s="105"/>
    </row>
    <row r="14" spans="1:12" ht="33.75" customHeight="1">
      <c r="A14" s="103"/>
      <c r="B14" s="105"/>
      <c r="C14" s="105"/>
      <c r="D14" s="111"/>
      <c r="E14" s="105"/>
      <c r="F14" s="105"/>
      <c r="G14" s="106" t="s">
        <v>150</v>
      </c>
      <c r="H14" s="111"/>
      <c r="I14" s="111"/>
      <c r="J14" s="111"/>
      <c r="K14" s="105"/>
      <c r="L14" s="105"/>
    </row>
    <row r="15" spans="1:12" ht="25.5" customHeight="1">
      <c r="A15" s="103"/>
      <c r="B15" s="105"/>
      <c r="C15" s="105"/>
      <c r="D15" s="111"/>
      <c r="E15" s="105"/>
      <c r="F15" s="105"/>
      <c r="G15" s="103" t="s">
        <v>133</v>
      </c>
      <c r="H15" s="111"/>
      <c r="I15" s="111"/>
      <c r="J15" s="111"/>
      <c r="K15" s="105"/>
      <c r="L15" s="105"/>
    </row>
    <row r="16" spans="1:12" ht="25.5" customHeight="1">
      <c r="A16" s="103"/>
      <c r="B16" s="105"/>
      <c r="C16" s="105"/>
      <c r="D16" s="111"/>
      <c r="E16" s="105"/>
      <c r="F16" s="105"/>
      <c r="G16" s="103" t="s">
        <v>134</v>
      </c>
      <c r="H16" s="111"/>
      <c r="I16" s="111"/>
      <c r="J16" s="111"/>
      <c r="K16" s="105"/>
      <c r="L16" s="105"/>
    </row>
    <row r="17" spans="1:12" ht="25.5" customHeight="1">
      <c r="A17" s="103"/>
      <c r="B17" s="105"/>
      <c r="C17" s="105"/>
      <c r="D17" s="111"/>
      <c r="E17" s="105"/>
      <c r="F17" s="105"/>
      <c r="G17" s="103" t="s">
        <v>135</v>
      </c>
      <c r="H17" s="111"/>
      <c r="I17" s="111"/>
      <c r="J17" s="111"/>
      <c r="K17" s="105"/>
      <c r="L17" s="105"/>
    </row>
    <row r="18" spans="1:12" ht="25.5" customHeight="1">
      <c r="A18" s="112" t="s">
        <v>136</v>
      </c>
      <c r="B18" s="113">
        <f>SUM(B7:B17)</f>
        <v>1169.32</v>
      </c>
      <c r="C18" s="113">
        <f>SUM(C7:C17)</f>
        <v>1104.81</v>
      </c>
      <c r="D18" s="114">
        <f>+C18/B18*100</f>
        <v>94</v>
      </c>
      <c r="E18" s="113">
        <f>SUM(E7:E17)</f>
        <v>0</v>
      </c>
      <c r="F18" s="113"/>
      <c r="G18" s="112" t="s">
        <v>137</v>
      </c>
      <c r="H18" s="114">
        <f>SUM(H7:H17)</f>
        <v>1100</v>
      </c>
      <c r="I18" s="114">
        <f>SUM(I7:I17)</f>
        <v>1100</v>
      </c>
      <c r="J18" s="114">
        <f>+I18/H18*100</f>
        <v>100</v>
      </c>
      <c r="K18" s="113">
        <f>SUM(K7:K17)</f>
        <v>0</v>
      </c>
      <c r="L18" s="113"/>
    </row>
    <row r="19" spans="1:12" ht="25.5" customHeight="1">
      <c r="A19" s="103" t="s">
        <v>138</v>
      </c>
      <c r="B19" s="105">
        <v>0</v>
      </c>
      <c r="C19" s="105">
        <v>0</v>
      </c>
      <c r="D19" s="111"/>
      <c r="E19" s="105"/>
      <c r="F19" s="105"/>
      <c r="G19" s="103" t="s">
        <v>139</v>
      </c>
      <c r="H19" s="105">
        <f>+B20-H18</f>
        <v>69.32</v>
      </c>
      <c r="I19" s="105">
        <f>+C20-I18</f>
        <v>4.81</v>
      </c>
      <c r="J19" s="111"/>
      <c r="K19" s="105"/>
      <c r="L19" s="105"/>
    </row>
    <row r="20" spans="1:12" ht="25.5" customHeight="1">
      <c r="A20" s="112" t="s">
        <v>140</v>
      </c>
      <c r="B20" s="113">
        <f>+B18+B19</f>
        <v>1169.32</v>
      </c>
      <c r="C20" s="113">
        <f>+C18+C19</f>
        <v>1104.81</v>
      </c>
      <c r="D20" s="114">
        <f>+C20/B20*100</f>
        <v>94</v>
      </c>
      <c r="E20" s="113"/>
      <c r="F20" s="113"/>
      <c r="G20" s="112" t="s">
        <v>141</v>
      </c>
      <c r="H20" s="113">
        <f>+H18+H19</f>
        <v>1169.32</v>
      </c>
      <c r="I20" s="113">
        <f>+I18+I19</f>
        <v>1104.81</v>
      </c>
      <c r="J20" s="114">
        <f>+I20/H20*100</f>
        <v>94</v>
      </c>
      <c r="K20" s="113"/>
      <c r="L20" s="113"/>
    </row>
  </sheetData>
  <mergeCells count="11">
    <mergeCell ref="A1:L1"/>
    <mergeCell ref="A4:F4"/>
    <mergeCell ref="G4:L4"/>
    <mergeCell ref="A5:A6"/>
    <mergeCell ref="H5:H6"/>
    <mergeCell ref="I5:J5"/>
    <mergeCell ref="L5:L6"/>
    <mergeCell ref="G5:G6"/>
    <mergeCell ref="B5:B6"/>
    <mergeCell ref="C5:D5"/>
    <mergeCell ref="F5:F6"/>
  </mergeCells>
  <printOptions horizontalCentered="1"/>
  <pageMargins left="0.15748031496062992" right="0.15748031496062992" top="0.5905511811023623" bottom="0.3937007874015748" header="0.5118110236220472" footer="0.5118110236220472"/>
  <pageSetup firstPageNumber="1" useFirstPageNumber="1" horizontalDpi="1200" verticalDpi="12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Q10"/>
  <sheetViews>
    <sheetView showZeros="0" zoomScaleSheetLayoutView="100" workbookViewId="0" topLeftCell="A1">
      <selection activeCell="E10" sqref="E10"/>
    </sheetView>
  </sheetViews>
  <sheetFormatPr defaultColWidth="9.00390625" defaultRowHeight="14.25"/>
  <cols>
    <col min="1" max="1" width="24.00390625" style="79" customWidth="1"/>
    <col min="2" max="4" width="11.125" style="79" customWidth="1"/>
    <col min="5" max="5" width="7.00390625" style="79" customWidth="1"/>
    <col min="6" max="6" width="11.125" style="79" customWidth="1"/>
    <col min="7" max="7" width="7.00390625" style="79" customWidth="1"/>
    <col min="8" max="9" width="11.125" style="79" customWidth="1"/>
    <col min="10" max="10" width="7.00390625" style="79" customWidth="1"/>
    <col min="11" max="11" width="11.125" style="79" customWidth="1"/>
    <col min="12" max="12" width="7.00390625" style="79" customWidth="1"/>
    <col min="13" max="13" width="11.125" style="79" customWidth="1"/>
    <col min="14" max="16384" width="9.00390625" style="79" customWidth="1"/>
  </cols>
  <sheetData>
    <row r="1" spans="1:17" ht="42.75" customHeight="1">
      <c r="A1" s="187" t="s">
        <v>153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78"/>
      <c r="O1" s="78"/>
      <c r="P1" s="78"/>
      <c r="Q1" s="78"/>
    </row>
    <row r="2" spans="1:17" ht="25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92" t="s">
        <v>197</v>
      </c>
      <c r="N2" s="78"/>
      <c r="O2" s="78"/>
      <c r="P2" s="78"/>
      <c r="Q2" s="78"/>
    </row>
    <row r="3" spans="1:13" ht="25.5" customHeight="1">
      <c r="A3" s="80"/>
      <c r="B3" s="80"/>
      <c r="C3" s="80"/>
      <c r="D3" s="81"/>
      <c r="E3" s="81"/>
      <c r="F3" s="81"/>
      <c r="G3" s="81"/>
      <c r="H3" s="82"/>
      <c r="I3" s="81"/>
      <c r="J3" s="81"/>
      <c r="K3" s="81"/>
      <c r="L3" s="82"/>
      <c r="M3" s="83" t="s">
        <v>84</v>
      </c>
    </row>
    <row r="4" spans="1:13" ht="27" customHeight="1">
      <c r="A4" s="155" t="s">
        <v>198</v>
      </c>
      <c r="B4" s="191" t="s">
        <v>199</v>
      </c>
      <c r="C4" s="188" t="s">
        <v>200</v>
      </c>
      <c r="D4" s="189"/>
      <c r="E4" s="189"/>
      <c r="F4" s="189"/>
      <c r="G4" s="190"/>
      <c r="H4" s="188" t="s">
        <v>201</v>
      </c>
      <c r="I4" s="189"/>
      <c r="J4" s="189"/>
      <c r="K4" s="189"/>
      <c r="L4" s="190"/>
      <c r="M4" s="191" t="s">
        <v>170</v>
      </c>
    </row>
    <row r="5" spans="1:13" ht="40.5" customHeight="1">
      <c r="A5" s="156"/>
      <c r="B5" s="191"/>
      <c r="C5" s="84" t="s">
        <v>151</v>
      </c>
      <c r="D5" s="84" t="s">
        <v>152</v>
      </c>
      <c r="E5" s="84" t="s">
        <v>202</v>
      </c>
      <c r="F5" s="84" t="s">
        <v>203</v>
      </c>
      <c r="G5" s="84" t="s">
        <v>171</v>
      </c>
      <c r="H5" s="84" t="s">
        <v>151</v>
      </c>
      <c r="I5" s="84" t="s">
        <v>152</v>
      </c>
      <c r="J5" s="84" t="s">
        <v>202</v>
      </c>
      <c r="K5" s="84" t="s">
        <v>203</v>
      </c>
      <c r="L5" s="84" t="s">
        <v>171</v>
      </c>
      <c r="M5" s="191"/>
    </row>
    <row r="6" spans="1:13" ht="52.5" customHeight="1">
      <c r="A6" s="87" t="s">
        <v>89</v>
      </c>
      <c r="B6" s="115">
        <v>3535</v>
      </c>
      <c r="C6" s="115">
        <v>10173</v>
      </c>
      <c r="D6" s="95">
        <v>14510</v>
      </c>
      <c r="E6" s="115">
        <f>+D6/C6*100</f>
        <v>142.63245846849503</v>
      </c>
      <c r="F6" s="115">
        <v>11225</v>
      </c>
      <c r="G6" s="116">
        <f>+D6/F6*100-100</f>
        <v>29.26503340757239</v>
      </c>
      <c r="H6" s="115">
        <v>10089</v>
      </c>
      <c r="I6" s="95">
        <v>12914</v>
      </c>
      <c r="J6" s="115">
        <f>+I6/H6*100</f>
        <v>128.000792942809</v>
      </c>
      <c r="K6" s="115">
        <v>10451</v>
      </c>
      <c r="L6" s="116">
        <f>+I6/K6*100-100</f>
        <v>23.567122763371913</v>
      </c>
      <c r="M6" s="115">
        <f>+B6+D6-I6</f>
        <v>5131</v>
      </c>
    </row>
    <row r="7" spans="1:13" ht="52.5" customHeight="1">
      <c r="A7" s="87" t="s">
        <v>90</v>
      </c>
      <c r="B7" s="115">
        <v>7162</v>
      </c>
      <c r="C7" s="115">
        <v>6996</v>
      </c>
      <c r="D7" s="95">
        <v>8153</v>
      </c>
      <c r="E7" s="115">
        <f>+D7/C7*100</f>
        <v>116.53802172670098</v>
      </c>
      <c r="F7" s="115">
        <v>6781</v>
      </c>
      <c r="G7" s="116">
        <f>+D7/F7*100-100</f>
        <v>20.23300398171361</v>
      </c>
      <c r="H7" s="115">
        <v>4972</v>
      </c>
      <c r="I7" s="95">
        <v>6214</v>
      </c>
      <c r="J7" s="115">
        <f>+I7/H7*100</f>
        <v>124.9798873692679</v>
      </c>
      <c r="K7" s="115">
        <v>4671</v>
      </c>
      <c r="L7" s="116">
        <f>+I7/K7*100-100</f>
        <v>33.03361164632841</v>
      </c>
      <c r="M7" s="115">
        <f>+B7+D7-I7</f>
        <v>9101</v>
      </c>
    </row>
    <row r="8" spans="1:13" ht="52.5" customHeight="1">
      <c r="A8" s="87" t="s">
        <v>85</v>
      </c>
      <c r="B8" s="115">
        <v>2820</v>
      </c>
      <c r="C8" s="115">
        <v>13280</v>
      </c>
      <c r="D8" s="95">
        <v>13745</v>
      </c>
      <c r="E8" s="115">
        <f>+D8/C8*100</f>
        <v>103.50150602409639</v>
      </c>
      <c r="F8" s="115">
        <v>11632</v>
      </c>
      <c r="G8" s="116">
        <f>+D8/F8*100-100</f>
        <v>18.165405777166427</v>
      </c>
      <c r="H8" s="115">
        <v>12807</v>
      </c>
      <c r="I8" s="95">
        <v>13155</v>
      </c>
      <c r="J8" s="115">
        <f>+I8/H8*100</f>
        <v>102.71726399625206</v>
      </c>
      <c r="K8" s="115">
        <v>11167</v>
      </c>
      <c r="L8" s="116">
        <f>+I8/K8*100-100</f>
        <v>17.802453658099765</v>
      </c>
      <c r="M8" s="115">
        <f>+B8+D8-I8</f>
        <v>3410</v>
      </c>
    </row>
    <row r="9" spans="1:13" ht="52.5" customHeight="1">
      <c r="A9" s="87" t="s">
        <v>86</v>
      </c>
      <c r="B9" s="115">
        <v>2835</v>
      </c>
      <c r="C9" s="115">
        <v>1869</v>
      </c>
      <c r="D9" s="95">
        <v>2142</v>
      </c>
      <c r="E9" s="115">
        <f>+D9/C9*100</f>
        <v>114.6067415730337</v>
      </c>
      <c r="F9" s="115">
        <v>1780</v>
      </c>
      <c r="G9" s="116">
        <f>+D9/F9*100-100</f>
        <v>20.33707865168539</v>
      </c>
      <c r="H9" s="115">
        <v>1162</v>
      </c>
      <c r="I9" s="95">
        <v>1292</v>
      </c>
      <c r="J9" s="115">
        <f>+I9/H9*100</f>
        <v>111.18760757314973</v>
      </c>
      <c r="K9" s="115">
        <v>1086</v>
      </c>
      <c r="L9" s="116">
        <f>+I9/K9*100-100</f>
        <v>18.968692449355444</v>
      </c>
      <c r="M9" s="115">
        <f>+B9+D9-I9</f>
        <v>3685</v>
      </c>
    </row>
    <row r="10" spans="1:13" ht="52.5" customHeight="1">
      <c r="A10" s="88" t="s">
        <v>87</v>
      </c>
      <c r="B10" s="115">
        <f>SUM(B6:B9)</f>
        <v>16352</v>
      </c>
      <c r="C10" s="115">
        <f>SUM(C6:C9)</f>
        <v>32318</v>
      </c>
      <c r="D10" s="115">
        <f>SUM(D6:D9)</f>
        <v>38550</v>
      </c>
      <c r="E10" s="115">
        <f>+D10/C10*100</f>
        <v>119.28337149576087</v>
      </c>
      <c r="F10" s="115">
        <f>SUM(F6:F9)</f>
        <v>31418</v>
      </c>
      <c r="G10" s="116">
        <f>+D10/F10*100-100</f>
        <v>22.700362849322048</v>
      </c>
      <c r="H10" s="115">
        <f>SUM(H6:H9)</f>
        <v>29030</v>
      </c>
      <c r="I10" s="115">
        <f>SUM(I6:I9)</f>
        <v>33575</v>
      </c>
      <c r="J10" s="115">
        <f>+I10/H10*100</f>
        <v>115.65621770582158</v>
      </c>
      <c r="K10" s="115">
        <f>SUM(K6:K9)</f>
        <v>27375</v>
      </c>
      <c r="L10" s="116">
        <f>+I10/K10*100-100</f>
        <v>22.64840182648402</v>
      </c>
      <c r="M10" s="115">
        <f>SUM(M6:M9)</f>
        <v>21327</v>
      </c>
    </row>
  </sheetData>
  <sheetProtection selectLockedCells="1" selectUnlockedCells="1"/>
  <mergeCells count="6">
    <mergeCell ref="A1:M1"/>
    <mergeCell ref="C4:G4"/>
    <mergeCell ref="H4:L4"/>
    <mergeCell ref="M4:M5"/>
    <mergeCell ref="A4:A5"/>
    <mergeCell ref="B4:B5"/>
  </mergeCells>
  <printOptions horizontalCentered="1"/>
  <pageMargins left="0.35433070866141736" right="0.35433070866141736" top="0.7874015748031497" bottom="0.7874015748031497" header="0.5118110236220472" footer="0.5118110236220472"/>
  <pageSetup fitToHeight="0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28"/>
  <sheetViews>
    <sheetView view="pageBreakPreview" zoomScale="130" zoomScaleSheetLayoutView="130" workbookViewId="0" topLeftCell="A7">
      <selection activeCell="B12" sqref="B12"/>
    </sheetView>
  </sheetViews>
  <sheetFormatPr defaultColWidth="9.00390625" defaultRowHeight="14.25"/>
  <cols>
    <col min="1" max="1" width="7.00390625" style="0" customWidth="1"/>
    <col min="2" max="2" width="59.125" style="0" customWidth="1"/>
  </cols>
  <sheetData>
    <row r="3" spans="1:3" ht="20.25">
      <c r="A3" s="31" t="s">
        <v>15</v>
      </c>
      <c r="C3" s="31"/>
    </row>
    <row r="4" ht="60" customHeight="1"/>
    <row r="5" ht="25.5">
      <c r="B5" s="30" t="s">
        <v>92</v>
      </c>
    </row>
    <row r="6" ht="18.75" customHeight="1">
      <c r="B6" s="30"/>
    </row>
    <row r="7" ht="14.25">
      <c r="B7" s="33" t="s">
        <v>21</v>
      </c>
    </row>
    <row r="8" ht="66" customHeight="1"/>
    <row r="9" spans="2:7" ht="20.25" customHeight="1">
      <c r="B9" s="89" t="s">
        <v>262</v>
      </c>
      <c r="C9" s="17"/>
      <c r="D9" s="17"/>
      <c r="E9" s="17"/>
      <c r="F9" s="17"/>
      <c r="G9" s="17"/>
    </row>
    <row r="10" ht="20.25" customHeight="1">
      <c r="B10" s="90"/>
    </row>
    <row r="11" spans="2:7" ht="20.25" customHeight="1">
      <c r="B11" s="89" t="s">
        <v>263</v>
      </c>
      <c r="C11" s="17"/>
      <c r="D11" s="17"/>
      <c r="E11" s="17"/>
      <c r="F11" s="17"/>
      <c r="G11" s="17"/>
    </row>
    <row r="12" ht="20.25" customHeight="1">
      <c r="B12" s="90"/>
    </row>
    <row r="13" spans="2:7" ht="20.25" customHeight="1">
      <c r="B13" s="89" t="s">
        <v>93</v>
      </c>
      <c r="C13" s="17"/>
      <c r="D13" s="17"/>
      <c r="E13" s="17"/>
      <c r="F13" s="17"/>
      <c r="G13" s="17"/>
    </row>
    <row r="14" ht="20.25" customHeight="1">
      <c r="B14" s="90"/>
    </row>
    <row r="15" spans="2:6" ht="20.25" customHeight="1">
      <c r="B15" s="91" t="s">
        <v>94</v>
      </c>
      <c r="C15" s="18"/>
      <c r="D15" s="18"/>
      <c r="E15" s="18"/>
      <c r="F15" s="18"/>
    </row>
    <row r="16" ht="20.25" customHeight="1">
      <c r="B16" s="90"/>
    </row>
    <row r="17" spans="2:7" ht="20.25" customHeight="1">
      <c r="B17" s="89" t="s">
        <v>95</v>
      </c>
      <c r="C17" s="17"/>
      <c r="D17" s="17"/>
      <c r="E17" s="17"/>
      <c r="F17" s="17"/>
      <c r="G17" s="17"/>
    </row>
    <row r="18" ht="20.25" customHeight="1">
      <c r="B18" s="90"/>
    </row>
    <row r="19" spans="2:7" ht="20.25" customHeight="1">
      <c r="B19" s="89" t="s">
        <v>96</v>
      </c>
      <c r="C19" s="17"/>
      <c r="D19" s="17"/>
      <c r="E19" s="17"/>
      <c r="F19" s="17"/>
      <c r="G19" s="17"/>
    </row>
    <row r="20" ht="20.25" customHeight="1">
      <c r="B20" s="32"/>
    </row>
    <row r="23" ht="91.5" customHeight="1"/>
    <row r="26" ht="20.25">
      <c r="B26" s="29" t="s">
        <v>22</v>
      </c>
    </row>
    <row r="27" ht="20.25">
      <c r="B27" s="29"/>
    </row>
    <row r="28" ht="20.25">
      <c r="B28" s="29" t="s">
        <v>253</v>
      </c>
    </row>
  </sheetData>
  <printOptions horizontalCentered="1"/>
  <pageMargins left="0.7874015748031497" right="0.7480314960629921" top="0.7874015748031497" bottom="0.7874015748031497" header="0" footer="0"/>
  <pageSetup firstPageNumber="1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ytczj</dc:creator>
  <cp:keywords/>
  <dc:description/>
  <cp:lastModifiedBy>SSCEL</cp:lastModifiedBy>
  <cp:lastPrinted>2016-02-14T01:17:34Z</cp:lastPrinted>
  <dcterms:created xsi:type="dcterms:W3CDTF">2010-01-01T08:09:19Z</dcterms:created>
  <dcterms:modified xsi:type="dcterms:W3CDTF">2016-02-18T01:22:19Z</dcterms:modified>
  <cp:category/>
  <cp:version/>
  <cp:contentType/>
  <cp:contentStatus/>
</cp:coreProperties>
</file>