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61" windowWidth="10635" windowHeight="10995" tabRatio="806" firstSheet="1" activeTab="10"/>
  </bookViews>
  <sheets>
    <sheet name="0000000" sheetId="1" state="veryHidden" r:id="rId1"/>
    <sheet name="附件一" sheetId="2" r:id="rId2"/>
    <sheet name="16一般收入" sheetId="3" r:id="rId3"/>
    <sheet name="16一般支出" sheetId="4" r:id="rId4"/>
    <sheet name="16基金收入" sheetId="5" r:id="rId5"/>
    <sheet name="16基金支出" sheetId="6" r:id="rId6"/>
    <sheet name="16地方国有资本经营预算执行表" sheetId="7" r:id="rId7"/>
    <sheet name="16社保基金预算执行表" sheetId="8" r:id="rId8"/>
    <sheet name="附件二" sheetId="9" r:id="rId9"/>
    <sheet name="17一般收入" sheetId="10" r:id="rId10"/>
    <sheet name="17一般支出" sheetId="11" r:id="rId11"/>
    <sheet name="17基金收入" sheetId="12" r:id="rId12"/>
    <sheet name="17基金支出" sheetId="13" r:id="rId13"/>
    <sheet name="17国有资本经营预算表" sheetId="14" r:id="rId14"/>
    <sheet name="17社保基金预算表" sheetId="15" r:id="rId15"/>
  </sheets>
  <externalReferences>
    <externalReference r:id="rId18"/>
    <externalReference r:id="rId19"/>
  </externalReferences>
  <definedNames>
    <definedName name="_xlnm.Print_Area" localSheetId="6">'16地方国有资本经营预算执行表'!$A$1:$L$20</definedName>
    <definedName name="_xlnm.Print_Area" localSheetId="4">'16基金收入'!$A$1:$F$15</definedName>
    <definedName name="_xlnm.Print_Area" localSheetId="5">'16基金支出'!$A$1:$E$16</definedName>
    <definedName name="_xlnm.Print_Area" localSheetId="7">'16社保基金预算执行表'!$A$1:$M$10</definedName>
    <definedName name="_xlnm.Print_Area" localSheetId="2">'16一般收入'!$A$1:$H$32</definedName>
    <definedName name="_xlnm.Print_Area" localSheetId="3">'16一般支出'!$A$1:$F$25</definedName>
    <definedName name="_xlnm.Print_Area" localSheetId="13">'17国有资本经营预算表'!$A$1:$M$15</definedName>
    <definedName name="_xlnm.Print_Area" localSheetId="11">'17基金收入'!$A$1:$E$14</definedName>
    <definedName name="_xlnm.Print_Area" localSheetId="14">'17社保基金预算表'!$A$1:$J$11</definedName>
    <definedName name="_xlnm.Print_Area" localSheetId="9">'17一般收入'!$A$1:$G$32</definedName>
    <definedName name="_xlnm.Print_Area" localSheetId="10">'17一般支出'!$A$1:$G$27</definedName>
    <definedName name="_xlnm.Print_Area" localSheetId="8">'附件二'!$A$1:$C$28</definedName>
    <definedName name="_xlnm.Print_Area" localSheetId="1">'附件一'!$A$1:$C$27</definedName>
    <definedName name="_xlnm.Print_Titles" localSheetId="4">'16基金收入'!$1:$4</definedName>
    <definedName name="_xlnm.Print_Titles" localSheetId="5">'16基金支出'!$1:$4</definedName>
    <definedName name="_xlnm.Print_Titles" localSheetId="2">'16一般收入'!$1:$4</definedName>
    <definedName name="_xlnm.Print_Titles" localSheetId="11">'17基金收入'!$1:$4</definedName>
    <definedName name="_xlnm.Print_Titles" localSheetId="12">'17基金支出'!$1:$4</definedName>
    <definedName name="_xlnm.Print_Titles" localSheetId="10">'17一般支出'!$1:$4</definedName>
    <definedName name="_xlnm.Print_Titles">$2:$7</definedName>
    <definedName name="收入科目" localSheetId="7">'[2]收入科目表'!$E$6:$E$45</definedName>
    <definedName name="收入科目" localSheetId="14">'[2]收入科目表'!$E$6:$E$45</definedName>
    <definedName name="收入科目">'[1]收入科目表'!$E$6:$E$45</definedName>
    <definedName name="支出科目" localSheetId="7">'[2]支出科目表'!$D$6:$D$67</definedName>
    <definedName name="支出科目" localSheetId="14">'[2]支出科目表'!$D$6:$D$67</definedName>
    <definedName name="支出科目">'[1]支出科目表'!$D$6:$D$67</definedName>
    <definedName name="总表">#N/A</definedName>
  </definedNames>
  <calcPr fullCalcOnLoad="1" fullPrecision="0"/>
</workbook>
</file>

<file path=xl/sharedStrings.xml><?xml version="1.0" encoding="utf-8"?>
<sst xmlns="http://schemas.openxmlformats.org/spreadsheetml/2006/main" count="397" uniqueCount="277">
  <si>
    <t>增长%</t>
  </si>
  <si>
    <t>比增%</t>
  </si>
  <si>
    <t>项    目</t>
  </si>
  <si>
    <t>国有土地使用权出让金收入</t>
  </si>
  <si>
    <t>农业土地开发资金收入</t>
  </si>
  <si>
    <t>支出数　</t>
  </si>
  <si>
    <t>增减额</t>
  </si>
  <si>
    <t>收入数　</t>
  </si>
  <si>
    <t>国有土地收益基金收入</t>
  </si>
  <si>
    <t>城市基础设施配套费收入</t>
  </si>
  <si>
    <t>其他政府性基金收入</t>
  </si>
  <si>
    <t>一、政府性基金支出合计</t>
  </si>
  <si>
    <t>附件二</t>
  </si>
  <si>
    <t>表1</t>
  </si>
  <si>
    <t>表3</t>
  </si>
  <si>
    <t>表2</t>
  </si>
  <si>
    <t>表4</t>
  </si>
  <si>
    <t>资源税</t>
  </si>
  <si>
    <t>(草  案）</t>
  </si>
  <si>
    <t>永   泰   县   财   政   局</t>
  </si>
  <si>
    <t>单位：万元</t>
  </si>
  <si>
    <t>1、税收收入</t>
  </si>
  <si>
    <t>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</si>
  <si>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</si>
  <si>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</si>
  <si>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</si>
  <si>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</si>
  <si>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</si>
  <si>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</si>
  <si>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</si>
  <si>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</si>
  <si>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</si>
  <si>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</si>
  <si>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</si>
  <si>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其他税收收入</t>
  </si>
  <si>
    <t>2、非税收入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</si>
  <si>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</si>
  <si>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</si>
  <si>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</si>
  <si>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</si>
  <si>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</si>
  <si>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</si>
  <si>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项          目</t>
  </si>
  <si>
    <t>政府性基金收入</t>
  </si>
  <si>
    <t>国有土地收益基金支出</t>
  </si>
  <si>
    <t>农业土地开发资金支出</t>
  </si>
  <si>
    <t>国有土地使用权出让收入安排的支出</t>
  </si>
  <si>
    <t>城市基础设施配套费安排的支出</t>
  </si>
  <si>
    <t>彩票公益金收入</t>
  </si>
  <si>
    <t>价格调节基金收入</t>
  </si>
  <si>
    <t>附件一</t>
  </si>
  <si>
    <t>预算数</t>
  </si>
  <si>
    <t>实际完成数</t>
  </si>
  <si>
    <t>上  年</t>
  </si>
  <si>
    <t>金额</t>
  </si>
  <si>
    <t>完成%</t>
  </si>
  <si>
    <t>同  期</t>
  </si>
  <si>
    <t>支出数</t>
  </si>
  <si>
    <t>增减%</t>
  </si>
  <si>
    <t xml:space="preserve">   16、住房保障支出</t>
  </si>
  <si>
    <t>一、政府性基金收入</t>
  </si>
  <si>
    <t xml:space="preserve"> 新增建设用地土地有偿使用费安排的支出</t>
  </si>
  <si>
    <t xml:space="preserve"> 国有土地使用权出让收入安排的支出</t>
  </si>
  <si>
    <t xml:space="preserve"> 政府住房基金支出</t>
  </si>
  <si>
    <t xml:space="preserve"> 国有土地收益基金支出</t>
  </si>
  <si>
    <t xml:space="preserve"> 农业土地开发资金支出</t>
  </si>
  <si>
    <t xml:space="preserve"> 彩票公益金安排的支出</t>
  </si>
  <si>
    <t xml:space="preserve"> 其他各项政府性基金支出</t>
  </si>
  <si>
    <t>其他收入</t>
  </si>
  <si>
    <t xml:space="preserve">   19、其他支出</t>
  </si>
  <si>
    <t>103060118贸易企业利润收入</t>
  </si>
  <si>
    <t>103060125农林牧渔企业利润收入</t>
  </si>
  <si>
    <t>103060198其他国有资本经营预算企业利润收入</t>
  </si>
  <si>
    <t>103060305国有独资企业产权转让收入</t>
  </si>
  <si>
    <t>收入合计</t>
  </si>
  <si>
    <t>支出合计</t>
  </si>
  <si>
    <t>单位:万元</t>
  </si>
  <si>
    <t>新型农村合作医疗保险基金</t>
  </si>
  <si>
    <t>城镇居民基本医疗保险基金</t>
  </si>
  <si>
    <t>合   计</t>
  </si>
  <si>
    <t>表5</t>
  </si>
  <si>
    <t>机关事业单位养老保险基金</t>
  </si>
  <si>
    <t>城乡居民社会养老保险基金</t>
  </si>
  <si>
    <t>从地方土地出让收益计提的教育资金收入</t>
  </si>
  <si>
    <t xml:space="preserve">   1、一般公共服务支出</t>
  </si>
  <si>
    <t xml:space="preserve">   2、国防支出</t>
  </si>
  <si>
    <t xml:space="preserve">   3、公共安全支出</t>
  </si>
  <si>
    <t xml:space="preserve">   4、教育支出</t>
  </si>
  <si>
    <t xml:space="preserve">   5、科学技术支出</t>
  </si>
  <si>
    <t xml:space="preserve">   6、文化体育与传媒支出</t>
  </si>
  <si>
    <t xml:space="preserve">   7、社会保障和就业支出</t>
  </si>
  <si>
    <t xml:space="preserve">   8、医疗卫生与计划生育支出</t>
  </si>
  <si>
    <t xml:space="preserve">   9、节能环保支出</t>
  </si>
  <si>
    <t xml:space="preserve">   10、城乡社区支出</t>
  </si>
  <si>
    <t xml:space="preserve">   11、农林水支出</t>
  </si>
  <si>
    <t xml:space="preserve">   12、交通运输支出</t>
  </si>
  <si>
    <t xml:space="preserve">   13、资源勘探电力信息等支出</t>
  </si>
  <si>
    <t xml:space="preserve">   14、商业服务业等支出</t>
  </si>
  <si>
    <t xml:space="preserve">   15、国土海洋气象等支出</t>
  </si>
  <si>
    <t xml:space="preserve">   17、粮油物资储备支出</t>
  </si>
  <si>
    <t>水土保持补偿费收入</t>
  </si>
  <si>
    <t>污水处理费收入</t>
  </si>
  <si>
    <t>收          入</t>
  </si>
  <si>
    <t>支          出</t>
  </si>
  <si>
    <t>项        目</t>
  </si>
  <si>
    <t>预算数</t>
  </si>
  <si>
    <t>一、利润收入</t>
  </si>
  <si>
    <t>一、教育支出</t>
  </si>
  <si>
    <t>二、股利、股息收入</t>
  </si>
  <si>
    <t>二、科学技术支出</t>
  </si>
  <si>
    <t>三、产权转让收入</t>
  </si>
  <si>
    <t>四、清算收入</t>
  </si>
  <si>
    <t>四、节能环保支出</t>
  </si>
  <si>
    <t>五、城乡社区支出</t>
  </si>
  <si>
    <t>六、农林水支出</t>
  </si>
  <si>
    <t>七、交通运输支出</t>
  </si>
  <si>
    <t>九、商业服务业等支出</t>
  </si>
  <si>
    <t>十、其他支出</t>
  </si>
  <si>
    <t>十一、转移性支出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</si>
  <si>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</si>
  <si>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</si>
  <si>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</si>
  <si>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</si>
  <si>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</si>
  <si>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</si>
  <si>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单位：万元</t>
  </si>
  <si>
    <t>上  年</t>
  </si>
  <si>
    <t>同  期</t>
  </si>
  <si>
    <t>表5</t>
  </si>
  <si>
    <t>五、其他国有资本经营
　　预算收入</t>
  </si>
  <si>
    <t>三、文化体育与传媒
　　支出</t>
  </si>
  <si>
    <t>八、资源勘探电力信息
　　等支出</t>
  </si>
  <si>
    <t>收入80%</t>
  </si>
  <si>
    <t>价格调节基金安排的支出</t>
  </si>
  <si>
    <t>彩票公益金安排的支出</t>
  </si>
  <si>
    <t>其他政府性基金支出</t>
  </si>
  <si>
    <t>污水处理费安排的支出</t>
  </si>
  <si>
    <t>2015年
收支结余</t>
  </si>
  <si>
    <t>增减％</t>
  </si>
  <si>
    <t>收入科目</t>
  </si>
  <si>
    <t>单位</t>
  </si>
  <si>
    <t>增减额</t>
  </si>
  <si>
    <t>比增%</t>
  </si>
  <si>
    <t>支出科目</t>
  </si>
  <si>
    <t>项目</t>
  </si>
  <si>
    <t>永泰县燃料公司</t>
  </si>
  <si>
    <t>永泰县城投公司</t>
  </si>
  <si>
    <t>防洪堤项目贷款还本付息资金</t>
  </si>
  <si>
    <t>永泰县百货公司</t>
  </si>
  <si>
    <t>永泰县物联公司</t>
  </si>
  <si>
    <t>永泰县农业机械公司</t>
  </si>
  <si>
    <t>永泰县永阳地热公司</t>
  </si>
  <si>
    <t>污水处理费收入安排的支出</t>
  </si>
  <si>
    <t>水土保持补偿费收入安排的支出</t>
  </si>
  <si>
    <t>其他专项收入</t>
  </si>
  <si>
    <t>表6</t>
  </si>
  <si>
    <t>险  种</t>
  </si>
  <si>
    <t>基 金 收 入</t>
  </si>
  <si>
    <t>基 金 支 出</t>
  </si>
  <si>
    <t>完成％</t>
  </si>
  <si>
    <t>上年
同期</t>
  </si>
  <si>
    <t>表6</t>
  </si>
  <si>
    <t>险  种</t>
  </si>
  <si>
    <t>基 金 收 入</t>
  </si>
  <si>
    <t>基 金 支 出</t>
  </si>
  <si>
    <t>备 注</t>
  </si>
  <si>
    <t>增减％</t>
  </si>
  <si>
    <t>机关事业单位养老保险基金</t>
  </si>
  <si>
    <t>城乡居民社会养老保险基金</t>
  </si>
  <si>
    <t>2239901其他国有资本经营预算支出</t>
  </si>
  <si>
    <t>　　　其中：水资源费收入</t>
  </si>
  <si>
    <t>　　　　　　教育费附加收入</t>
  </si>
  <si>
    <t>　　　　　　排污费收入</t>
  </si>
  <si>
    <t>矿产资源补偿费收入</t>
  </si>
  <si>
    <t>农田水利建设资金收入</t>
  </si>
  <si>
    <t>残疾人就业保障金收入</t>
  </si>
  <si>
    <t>森林植被恢复费收入</t>
  </si>
  <si>
    <t>育林基金收入</t>
  </si>
  <si>
    <t>污水处理费收入</t>
  </si>
  <si>
    <t xml:space="preserve">   18、债务付息支出</t>
  </si>
  <si>
    <t>其中：</t>
  </si>
  <si>
    <t>可统筹的
财力安排</t>
  </si>
  <si>
    <t>　　一般公共服务支出</t>
  </si>
  <si>
    <t>　　国防支出</t>
  </si>
  <si>
    <t>　　公共安全支出</t>
  </si>
  <si>
    <t>　　教育支出</t>
  </si>
  <si>
    <t>　　科学技术支出</t>
  </si>
  <si>
    <t>　　文化体育与传媒支出</t>
  </si>
  <si>
    <t>　　社会保障和就业支出</t>
  </si>
  <si>
    <t>　　医疗卫生与计划生育支出</t>
  </si>
  <si>
    <t>　　节能环保支出</t>
  </si>
  <si>
    <t>　　城乡社区支出</t>
  </si>
  <si>
    <t>　　农林水支出</t>
  </si>
  <si>
    <t>　　交通运输支出</t>
  </si>
  <si>
    <t>　　债务付息支出</t>
  </si>
  <si>
    <t>　　其他支出</t>
  </si>
  <si>
    <t>　　预备费</t>
  </si>
  <si>
    <t>　　粮油物资储备支出</t>
  </si>
  <si>
    <t>　　住房保障支出</t>
  </si>
  <si>
    <t>　　国土海洋气象等支出</t>
  </si>
  <si>
    <t>　　商业服务业等支出</t>
  </si>
  <si>
    <t>　　资源勘探信息等支出</t>
  </si>
  <si>
    <t>专项转移支
付补助安排</t>
  </si>
  <si>
    <t xml:space="preserve">一、地方一般公共预算收入 </t>
  </si>
  <si>
    <t>二、中央一般公共预算收入</t>
  </si>
  <si>
    <t>三、一般公共预算总收入</t>
  </si>
  <si>
    <t>一般公共预算支出合计</t>
  </si>
  <si>
    <t>一、地方一般公共预算收入</t>
  </si>
  <si>
    <t>永泰县2017年一般公共预算收入计划草案</t>
  </si>
  <si>
    <t>2016年</t>
  </si>
  <si>
    <t>2017年</t>
  </si>
  <si>
    <t>公共租赁住房收入</t>
  </si>
  <si>
    <t>2016年               收入完成数</t>
  </si>
  <si>
    <t>2017年预算数　</t>
  </si>
  <si>
    <t>永泰县2017年基金预算收入计划草案</t>
  </si>
  <si>
    <t>2016年               收入完成数</t>
  </si>
  <si>
    <t>2017年预算数　</t>
  </si>
  <si>
    <t>2016年               支出预算数</t>
  </si>
  <si>
    <t>永泰县2017年基金预算支出计划草案</t>
  </si>
  <si>
    <t>永泰县2016年预算执行情况表</t>
  </si>
  <si>
    <t>　　1、永泰县2016年一般公共预算收入执行情况表</t>
  </si>
  <si>
    <t>　　2、永泰县2016年一般公共预算支出执行情况表</t>
  </si>
  <si>
    <t>　　3、永泰县2016年基金预算收入执行情况表</t>
  </si>
  <si>
    <t>　　4、永泰县2016年基金预算支出执行情况表</t>
  </si>
  <si>
    <t>　　5、永泰县2016年国有资本经营预算执行情况表</t>
  </si>
  <si>
    <t>　　6、永泰县2016年社保基金预算执行情况表</t>
  </si>
  <si>
    <t>永泰县2016年一般公共预算收入执行情况表</t>
  </si>
  <si>
    <t>永泰县2017年预算收支计划表</t>
  </si>
  <si>
    <t xml:space="preserve">   1、永泰县2017年一般公共预算收入计划草案</t>
  </si>
  <si>
    <t xml:space="preserve">   2、永泰县2017年一般公共预算支出计划草案</t>
  </si>
  <si>
    <t xml:space="preserve">   3、永泰县2017年基金预算收入计划草案</t>
  </si>
  <si>
    <t xml:space="preserve">   4、永泰县2017年基金预算支出计划草案</t>
  </si>
  <si>
    <t>　 5、永泰县2017年国有资本经营预算收支计划草案</t>
  </si>
  <si>
    <t xml:space="preserve">   6、永泰县2017年社保基金预算收支计划草案</t>
  </si>
  <si>
    <t>调整后
预算数</t>
  </si>
  <si>
    <t>捐赠收入</t>
  </si>
  <si>
    <t>政府住房基金收入</t>
  </si>
  <si>
    <t>永泰县2016年一般公共预算支出执行情况表</t>
  </si>
  <si>
    <t>2015年支出数　</t>
  </si>
  <si>
    <t>2016年　</t>
  </si>
  <si>
    <t>永泰县2016年基金预算收入执行情况表</t>
  </si>
  <si>
    <t>永泰县2016年基金预算支出执行情况表</t>
  </si>
  <si>
    <t>永泰县2016年国有资本经营预算执行情况表</t>
  </si>
  <si>
    <t>收入数</t>
  </si>
  <si>
    <t>2016年折算
新口径后
收入完成数</t>
  </si>
  <si>
    <t>1、税收收入</t>
  </si>
  <si>
    <t>同口径
比增%</t>
  </si>
  <si>
    <t>永泰县2017年一般公共预算支出计划草案</t>
  </si>
  <si>
    <t>2017年预算数　</t>
  </si>
  <si>
    <t>永泰县2017年国有资本经营预算收支计划草案</t>
  </si>
  <si>
    <t>2016年
完成数</t>
  </si>
  <si>
    <t>2017年
预算数</t>
  </si>
  <si>
    <t>103060107煤炭企业利润收入</t>
  </si>
  <si>
    <t>103060105电力企业利润收入</t>
  </si>
  <si>
    <t>永泰县水电发展有限公司</t>
  </si>
  <si>
    <t>县粮食批发商场</t>
  </si>
  <si>
    <t>公益性设施投资及生态环境保护等补助支出</t>
  </si>
  <si>
    <t>永泰县2016年社保基金预算执行情况表</t>
  </si>
  <si>
    <t>2016年
预算数</t>
  </si>
  <si>
    <t>2016年
实际完成数</t>
  </si>
  <si>
    <t>2016年
收支结余</t>
  </si>
  <si>
    <t>永泰县2017年社保基金预算收支计划草案</t>
  </si>
  <si>
    <t>2016年预计
完成数</t>
  </si>
  <si>
    <t>2017年
收支结余</t>
  </si>
  <si>
    <t>2016年
支出预算数</t>
  </si>
  <si>
    <r>
      <t>791</t>
    </r>
    <r>
      <rPr>
        <sz val="10"/>
        <rFont val="宋体"/>
        <family val="0"/>
      </rPr>
      <t>万元属于超支城市基础设施配套费调整</t>
    </r>
  </si>
  <si>
    <t>同口径
完成</t>
  </si>
  <si>
    <t>同口径
增长%</t>
  </si>
  <si>
    <t>2015年
支出数　</t>
  </si>
  <si>
    <t>增减说明</t>
  </si>
  <si>
    <t>工资调整、职级并行增资、多发一个月资金等因素</t>
  </si>
  <si>
    <t>上级一次性补助减少</t>
  </si>
  <si>
    <t>救灾等上级补助增加</t>
  </si>
  <si>
    <t>上级补助增加</t>
  </si>
  <si>
    <t>债券等上级补助增加</t>
  </si>
  <si>
    <t>债券利息增加</t>
  </si>
  <si>
    <t>二0一七年一月三日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</si>
</sst>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.0_ "/>
    <numFmt numFmtId="179" formatCode="0_ "/>
    <numFmt numFmtId="180" formatCode="#,##0_ "/>
    <numFmt numFmtId="181" formatCode="#,##0.00_ "/>
    <numFmt numFmtId="182" formatCode="0.0_);[Red]\(0.0\)"/>
    <numFmt numFmtId="183" formatCode="0.00_);[Red]\(0.00\)"/>
    <numFmt numFmtId="184" formatCode="0.00_ "/>
    <numFmt numFmtId="185" formatCode="0.000_ "/>
    <numFmt numFmtId="186" formatCode="_ &quot;¥&quot;* #,##0.00_ ;_ &quot;¥&quot;* \-#,##0.00_ ;_ &quot;¥&quot;* \-??_ ;_ @_ "/>
    <numFmt numFmtId="187" formatCode="_ &quot;¥&quot;* #,##0_ ;_ &quot;¥&quot;* \-#,##0_ ;_ &quot;¥&quot;* \-_ ;_ @_ "/>
    <numFmt numFmtId="188" formatCode="#,##0.00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_ "/>
    <numFmt numFmtId="195" formatCode="0.00000_ "/>
    <numFmt numFmtId="196" formatCode="0.0000_ "/>
  </numFmts>
  <fonts count="46">
    <font>
      <sz val="12"/>
      <name val="宋体"/>
      <family val="0"/>
    </font>
    <font>
      <sz val="7"/>
      <name val="Small Fonts"/>
      <family val="2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0"/>
      <name val="Arial"/>
      <family val="2"/>
    </font>
    <font>
      <b/>
      <sz val="16"/>
      <name val="黑体"/>
      <family val="3"/>
    </font>
    <font>
      <b/>
      <sz val="10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6"/>
      <name val="仿宋_GB2312"/>
      <family val="3"/>
    </font>
    <font>
      <sz val="10"/>
      <color indexed="8"/>
      <name val="Arial"/>
      <family val="2"/>
    </font>
    <font>
      <sz val="11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37" fontId="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2" fillId="4" borderId="9" applyNumberFormat="0" applyFont="0" applyAlignment="0" applyProtection="0"/>
  </cellStyleXfs>
  <cellXfs count="216">
    <xf numFmtId="0" fontId="0" fillId="0" borderId="0" xfId="0" applyAlignment="1">
      <alignment vertical="center"/>
    </xf>
    <xf numFmtId="0" fontId="0" fillId="0" borderId="0" xfId="56">
      <alignment vertical="center"/>
      <protection/>
    </xf>
    <xf numFmtId="176" fontId="26" fillId="0" borderId="0" xfId="53" applyNumberFormat="1" applyFont="1" applyFill="1" applyAlignment="1" applyProtection="1">
      <alignment horizontal="left" vertical="center"/>
      <protection/>
    </xf>
    <xf numFmtId="0" fontId="29" fillId="12" borderId="10" xfId="56" applyFont="1" applyFill="1" applyBorder="1" applyAlignment="1">
      <alignment vertical="center" wrapText="1"/>
      <protection/>
    </xf>
    <xf numFmtId="0" fontId="27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7" fontId="28" fillId="0" borderId="0" xfId="56" applyNumberFormat="1" applyFont="1" applyAlignment="1">
      <alignment horizontal="right" vertical="center"/>
      <protection/>
    </xf>
    <xf numFmtId="177" fontId="27" fillId="0" borderId="10" xfId="56" applyNumberFormat="1" applyFont="1" applyFill="1" applyBorder="1" applyAlignment="1">
      <alignment horizontal="center" vertical="center" wrapText="1"/>
      <protection/>
    </xf>
    <xf numFmtId="0" fontId="29" fillId="12" borderId="10" xfId="56" applyFont="1" applyFill="1" applyBorder="1" applyAlignment="1">
      <alignment horizontal="left" vertical="center" wrapText="1"/>
      <protection/>
    </xf>
    <xf numFmtId="176" fontId="28" fillId="0" borderId="0" xfId="53" applyNumberFormat="1" applyFont="1" applyFill="1" applyAlignment="1" applyProtection="1">
      <alignment horizontal="center" vertical="center"/>
      <protection/>
    </xf>
    <xf numFmtId="176" fontId="27" fillId="0" borderId="10" xfId="53" applyNumberFormat="1" applyFont="1" applyFill="1" applyBorder="1" applyAlignment="1" applyProtection="1">
      <alignment horizontal="center" vertical="center"/>
      <protection/>
    </xf>
    <xf numFmtId="0" fontId="27" fillId="0" borderId="11" xfId="56" applyFont="1" applyBorder="1" applyAlignment="1">
      <alignment horizontal="center" vertical="center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11" xfId="56" applyFont="1" applyFill="1" applyBorder="1" applyAlignment="1">
      <alignment horizontal="center" vertical="center" wrapText="1"/>
      <protection/>
    </xf>
    <xf numFmtId="176" fontId="27" fillId="0" borderId="13" xfId="53" applyNumberFormat="1" applyFont="1" applyFill="1" applyBorder="1" applyAlignment="1" applyProtection="1">
      <alignment horizontal="center" vertical="center"/>
      <protection/>
    </xf>
    <xf numFmtId="176" fontId="27" fillId="0" borderId="12" xfId="53" applyNumberFormat="1" applyFont="1" applyFill="1" applyBorder="1" applyAlignment="1" applyProtection="1">
      <alignment horizontal="center" vertical="center"/>
      <protection/>
    </xf>
    <xf numFmtId="176" fontId="28" fillId="0" borderId="0" xfId="53" applyNumberFormat="1" applyFont="1" applyFill="1" applyAlignment="1" applyProtection="1">
      <alignment horizontal="right" vertical="center"/>
      <protection/>
    </xf>
    <xf numFmtId="176" fontId="25" fillId="0" borderId="0" xfId="53" applyNumberFormat="1" applyFont="1" applyFill="1" applyAlignment="1" applyProtection="1">
      <alignment horizontal="center"/>
      <protection/>
    </xf>
    <xf numFmtId="0" fontId="25" fillId="0" borderId="0" xfId="56" applyFont="1" applyAlignment="1">
      <alignment horizontal="center" vertical="center" wrapText="1"/>
      <protection/>
    </xf>
    <xf numFmtId="0" fontId="24" fillId="0" borderId="0" xfId="56" applyAlignment="1">
      <alignment vertical="center"/>
      <protection/>
    </xf>
    <xf numFmtId="177" fontId="24" fillId="0" borderId="0" xfId="56" applyNumberFormat="1" applyAlignment="1">
      <alignment vertical="center"/>
      <protection/>
    </xf>
    <xf numFmtId="176" fontId="25" fillId="0" borderId="0" xfId="53" applyNumberFormat="1" applyFont="1" applyFill="1" applyAlignment="1" applyProtection="1">
      <alignment horizontal="center" vertical="center"/>
      <protection/>
    </xf>
    <xf numFmtId="181" fontId="24" fillId="0" borderId="0" xfId="56" applyNumberFormat="1" applyAlignment="1">
      <alignment vertical="center"/>
      <protection/>
    </xf>
    <xf numFmtId="0" fontId="27" fillId="0" borderId="0" xfId="56" applyFont="1">
      <alignment vertical="center"/>
      <protection/>
    </xf>
    <xf numFmtId="179" fontId="33" fillId="0" borderId="10" xfId="53" applyNumberFormat="1" applyFont="1" applyFill="1" applyBorder="1" applyAlignment="1" applyProtection="1">
      <alignment horizontal="right" vertical="center"/>
      <protection/>
    </xf>
    <xf numFmtId="0" fontId="27" fillId="0" borderId="0" xfId="56" applyFont="1" applyAlignment="1">
      <alignment vertical="center"/>
      <protection/>
    </xf>
    <xf numFmtId="177" fontId="27" fillId="0" borderId="0" xfId="56" applyNumberFormat="1" applyFont="1" applyAlignment="1">
      <alignment vertical="center"/>
      <protection/>
    </xf>
    <xf numFmtId="181" fontId="27" fillId="0" borderId="0" xfId="56" applyNumberFormat="1" applyFont="1" applyAlignment="1">
      <alignment vertical="center"/>
      <protection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9" fontId="27" fillId="0" borderId="0" xfId="56" applyNumberFormat="1" applyFont="1">
      <alignment vertical="center"/>
      <protection/>
    </xf>
    <xf numFmtId="180" fontId="33" fillId="0" borderId="14" xfId="53" applyNumberFormat="1" applyFont="1" applyFill="1" applyBorder="1" applyAlignment="1" applyProtection="1">
      <alignment horizontal="right" vertical="center" shrinkToFit="1"/>
      <protection/>
    </xf>
    <xf numFmtId="180" fontId="33" fillId="0" borderId="10" xfId="53" applyNumberFormat="1" applyFont="1" applyFill="1" applyBorder="1" applyAlignment="1" applyProtection="1">
      <alignment horizontal="right" vertical="center" shrinkToFit="1"/>
      <protection/>
    </xf>
    <xf numFmtId="180" fontId="27" fillId="0" borderId="10" xfId="56" applyNumberFormat="1" applyFont="1" applyBorder="1" applyAlignment="1">
      <alignment vertical="center" shrinkToFit="1"/>
      <protection/>
    </xf>
    <xf numFmtId="180" fontId="33" fillId="0" borderId="10" xfId="56" applyNumberFormat="1" applyFont="1" applyBorder="1" applyAlignment="1">
      <alignment vertical="center" shrinkToFit="1"/>
      <protection/>
    </xf>
    <xf numFmtId="180" fontId="27" fillId="0" borderId="0" xfId="56" applyNumberFormat="1" applyFont="1">
      <alignment vertical="center"/>
      <protection/>
    </xf>
    <xf numFmtId="0" fontId="27" fillId="0" borderId="0" xfId="56" applyFont="1" applyAlignment="1">
      <alignment horizontal="center" vertical="center"/>
      <protection/>
    </xf>
    <xf numFmtId="0" fontId="27" fillId="0" borderId="15" xfId="56" applyFont="1" applyBorder="1" applyAlignment="1">
      <alignment horizontal="center" vertical="center"/>
      <protection/>
    </xf>
    <xf numFmtId="0" fontId="27" fillId="0" borderId="14" xfId="56" applyFont="1" applyBorder="1" applyAlignment="1">
      <alignment horizontal="center" vertical="center"/>
      <protection/>
    </xf>
    <xf numFmtId="0" fontId="24" fillId="0" borderId="0" xfId="56">
      <alignment/>
      <protection/>
    </xf>
    <xf numFmtId="0" fontId="29" fillId="12" borderId="10" xfId="56" applyFont="1" applyFill="1" applyBorder="1" applyAlignment="1">
      <alignment horizontal="left" vertical="center"/>
      <protection/>
    </xf>
    <xf numFmtId="0" fontId="27" fillId="12" borderId="10" xfId="56" applyFont="1" applyFill="1" applyBorder="1" applyAlignment="1">
      <alignment horizontal="left" vertical="center" wrapText="1"/>
      <protection/>
    </xf>
    <xf numFmtId="0" fontId="27" fillId="0" borderId="0" xfId="56" applyFont="1">
      <alignment/>
      <protection/>
    </xf>
    <xf numFmtId="177" fontId="27" fillId="0" borderId="0" xfId="56" applyNumberFormat="1" applyFont="1">
      <alignment/>
      <protection/>
    </xf>
    <xf numFmtId="181" fontId="27" fillId="0" borderId="0" xfId="56" applyNumberFormat="1" applyFont="1" applyAlignment="1">
      <alignment horizontal="right"/>
      <protection/>
    </xf>
    <xf numFmtId="177" fontId="24" fillId="0" borderId="0" xfId="56" applyNumberFormat="1">
      <alignment/>
      <protection/>
    </xf>
    <xf numFmtId="181" fontId="24" fillId="0" borderId="0" xfId="56" applyNumberFormat="1" applyAlignment="1">
      <alignment horizontal="right"/>
      <protection/>
    </xf>
    <xf numFmtId="182" fontId="28" fillId="0" borderId="0" xfId="53" applyNumberFormat="1" applyFont="1" applyFill="1" applyAlignment="1" applyProtection="1">
      <alignment horizontal="right" vertical="center"/>
      <protection/>
    </xf>
    <xf numFmtId="182" fontId="27" fillId="0" borderId="0" xfId="56" applyNumberFormat="1" applyFont="1">
      <alignment vertical="center"/>
      <protection/>
    </xf>
    <xf numFmtId="182" fontId="0" fillId="0" borderId="0" xfId="56" applyNumberFormat="1">
      <alignment vertical="center"/>
      <protection/>
    </xf>
    <xf numFmtId="177" fontId="28" fillId="0" borderId="0" xfId="56" applyNumberFormat="1" applyFont="1" applyAlignment="1">
      <alignment vertical="center"/>
      <protection/>
    </xf>
    <xf numFmtId="180" fontId="27" fillId="0" borderId="12" xfId="56" applyNumberFormat="1" applyFont="1" applyFill="1" applyBorder="1" applyAlignment="1">
      <alignment horizontal="center" vertical="center" wrapText="1"/>
      <protection/>
    </xf>
    <xf numFmtId="180" fontId="27" fillId="0" borderId="0" xfId="56" applyNumberFormat="1" applyFont="1" applyAlignment="1">
      <alignment horizontal="right" vertical="center"/>
      <protection/>
    </xf>
    <xf numFmtId="180" fontId="24" fillId="0" borderId="0" xfId="56" applyNumberFormat="1" applyAlignment="1">
      <alignment horizontal="right" vertical="center"/>
      <protection/>
    </xf>
    <xf numFmtId="0" fontId="36" fillId="0" borderId="0" xfId="52" applyFont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34" fillId="0" borderId="16" xfId="52" applyFont="1" applyBorder="1" applyAlignment="1">
      <alignment horizontal="left" vertical="center" wrapText="1"/>
      <protection/>
    </xf>
    <xf numFmtId="0" fontId="34" fillId="0" borderId="16" xfId="52" applyFont="1" applyBorder="1" applyAlignment="1">
      <alignment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2" fillId="0" borderId="0" xfId="52" applyFont="1" applyAlignment="1">
      <alignment horizontal="center" vertical="center" wrapText="1"/>
      <protection/>
    </xf>
    <xf numFmtId="0" fontId="39" fillId="0" borderId="10" xfId="52" applyFont="1" applyBorder="1" applyAlignment="1">
      <alignment horizontal="left" vertical="center" wrapText="1"/>
      <protection/>
    </xf>
    <xf numFmtId="181" fontId="39" fillId="0" borderId="10" xfId="52" applyNumberFormat="1" applyFont="1" applyBorder="1" applyAlignment="1">
      <alignment horizontal="right" vertical="center" shrinkToFit="1"/>
      <protection/>
    </xf>
    <xf numFmtId="0" fontId="0" fillId="0" borderId="0" xfId="52" applyAlignment="1">
      <alignment horizontal="left" vertical="center" wrapText="1"/>
      <protection/>
    </xf>
    <xf numFmtId="183" fontId="0" fillId="0" borderId="0" xfId="52" applyNumberFormat="1" applyAlignment="1">
      <alignment horizontal="right" vertical="center" wrapText="1"/>
      <protection/>
    </xf>
    <xf numFmtId="0" fontId="36" fillId="0" borderId="0" xfId="51" applyNumberFormat="1" applyFont="1" applyFill="1" applyAlignment="1" applyProtection="1">
      <alignment horizontal="center" vertical="center" wrapText="1"/>
      <protection/>
    </xf>
    <xf numFmtId="0" fontId="0" fillId="0" borderId="0" xfId="54" applyFont="1">
      <alignment vertical="center"/>
      <protection/>
    </xf>
    <xf numFmtId="0" fontId="0" fillId="0" borderId="0" xfId="54">
      <alignment vertical="center"/>
      <protection/>
    </xf>
    <xf numFmtId="0" fontId="2" fillId="0" borderId="0" xfId="51" applyFill="1" applyAlignment="1">
      <alignment vertical="center" wrapText="1"/>
      <protection/>
    </xf>
    <xf numFmtId="0" fontId="0" fillId="0" borderId="0" xfId="51" applyNumberFormat="1" applyFont="1" applyFill="1" applyBorder="1" applyAlignment="1" applyProtection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39" fillId="0" borderId="0" xfId="51" applyFont="1" applyAlignment="1">
      <alignment horizontal="right" vertical="center" wrapText="1"/>
      <protection/>
    </xf>
    <xf numFmtId="0" fontId="41" fillId="0" borderId="10" xfId="51" applyNumberFormat="1" applyFont="1" applyFill="1" applyBorder="1" applyAlignment="1" applyProtection="1">
      <alignment horizontal="center" vertical="center" wrapText="1"/>
      <protection/>
    </xf>
    <xf numFmtId="0" fontId="41" fillId="0" borderId="10" xfId="51" applyFont="1" applyBorder="1" applyAlignment="1">
      <alignment horizontal="center" vertical="center" wrapText="1"/>
      <protection/>
    </xf>
    <xf numFmtId="0" fontId="42" fillId="0" borderId="0" xfId="54" applyFont="1">
      <alignment vertical="center"/>
      <protection/>
    </xf>
    <xf numFmtId="49" fontId="39" fillId="0" borderId="10" xfId="51" applyNumberFormat="1" applyFont="1" applyFill="1" applyBorder="1" applyAlignment="1" applyProtection="1">
      <alignment horizontal="left" vertical="center" wrapText="1"/>
      <protection/>
    </xf>
    <xf numFmtId="49" fontId="39" fillId="0" borderId="10" xfId="51" applyNumberFormat="1" applyFont="1" applyFill="1" applyBorder="1" applyAlignment="1" applyProtection="1">
      <alignment horizontal="center" vertical="center" wrapText="1"/>
      <protection/>
    </xf>
    <xf numFmtId="176" fontId="37" fillId="0" borderId="0" xfId="53" applyNumberFormat="1" applyFont="1" applyFill="1" applyAlignment="1" applyProtection="1">
      <alignment horizontal="left"/>
      <protection/>
    </xf>
    <xf numFmtId="0" fontId="27" fillId="0" borderId="0" xfId="0" applyFont="1" applyAlignment="1">
      <alignment horizontal="left" vertical="center"/>
    </xf>
    <xf numFmtId="0" fontId="37" fillId="0" borderId="0" xfId="56" applyFont="1" applyAlignment="1">
      <alignment horizontal="left" vertical="center" wrapText="1"/>
      <protection/>
    </xf>
    <xf numFmtId="177" fontId="27" fillId="0" borderId="0" xfId="56" applyNumberFormat="1" applyFont="1" applyAlignment="1">
      <alignment horizontal="right" vertical="center"/>
      <protection/>
    </xf>
    <xf numFmtId="181" fontId="0" fillId="0" borderId="10" xfId="0" applyNumberFormat="1" applyBorder="1" applyAlignment="1">
      <alignment horizontal="justify" vertical="center"/>
    </xf>
    <xf numFmtId="180" fontId="0" fillId="0" borderId="10" xfId="0" applyNumberFormat="1" applyBorder="1" applyAlignment="1">
      <alignment horizontal="right" vertical="center"/>
    </xf>
    <xf numFmtId="179" fontId="0" fillId="0" borderId="10" xfId="56" applyNumberFormat="1" applyBorder="1">
      <alignment vertical="center"/>
      <protection/>
    </xf>
    <xf numFmtId="179" fontId="0" fillId="0" borderId="0" xfId="56" applyNumberFormat="1">
      <alignment vertical="center"/>
      <protection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0" fillId="0" borderId="0" xfId="55" applyFont="1" applyAlignment="1">
      <alignment horizontal="right" vertical="center"/>
      <protection/>
    </xf>
    <xf numFmtId="0" fontId="0" fillId="0" borderId="10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center" vertical="center"/>
      <protection/>
    </xf>
    <xf numFmtId="184" fontId="0" fillId="0" borderId="10" xfId="55" applyNumberFormat="1" applyFont="1" applyBorder="1" applyAlignment="1">
      <alignment horizontal="right" vertical="center" shrinkToFit="1"/>
      <protection/>
    </xf>
    <xf numFmtId="0" fontId="0" fillId="0" borderId="10" xfId="55" applyFont="1" applyBorder="1" applyAlignment="1">
      <alignment horizontal="left" vertical="center" wrapText="1"/>
      <protection/>
    </xf>
    <xf numFmtId="176" fontId="27" fillId="0" borderId="10" xfId="53" applyNumberFormat="1" applyFont="1" applyFill="1" applyBorder="1" applyAlignment="1" applyProtection="1">
      <alignment horizontal="center" vertical="center" shrinkToFit="1"/>
      <protection/>
    </xf>
    <xf numFmtId="176" fontId="27" fillId="0" borderId="12" xfId="53" applyNumberFormat="1" applyFont="1" applyFill="1" applyBorder="1" applyAlignment="1" applyProtection="1">
      <alignment horizontal="center" vertical="center" shrinkToFit="1"/>
      <protection/>
    </xf>
    <xf numFmtId="0" fontId="27" fillId="0" borderId="10" xfId="56" applyFont="1" applyBorder="1" applyAlignment="1">
      <alignment horizontal="center" vertical="center" shrinkToFit="1"/>
      <protection/>
    </xf>
    <xf numFmtId="0" fontId="27" fillId="0" borderId="14" xfId="56" applyFont="1" applyBorder="1" applyAlignment="1">
      <alignment horizontal="center" vertical="center" shrinkToFit="1"/>
      <protection/>
    </xf>
    <xf numFmtId="179" fontId="0" fillId="0" borderId="10" xfId="55" applyNumberFormat="1" applyFont="1" applyBorder="1" applyAlignment="1">
      <alignment horizontal="right" vertical="center" shrinkToFit="1"/>
      <protection/>
    </xf>
    <xf numFmtId="0" fontId="42" fillId="0" borderId="10" xfId="55" applyFont="1" applyBorder="1" applyAlignment="1">
      <alignment horizontal="center" vertical="center"/>
      <protection/>
    </xf>
    <xf numFmtId="180" fontId="0" fillId="0" borderId="10" xfId="0" applyNumberFormat="1" applyBorder="1" applyAlignment="1">
      <alignment horizontal="right" vertical="center" shrinkToFit="1"/>
    </xf>
    <xf numFmtId="180" fontId="0" fillId="0" borderId="0" xfId="54" applyNumberFormat="1">
      <alignment vertical="center"/>
      <protection/>
    </xf>
    <xf numFmtId="9" fontId="0" fillId="0" borderId="0" xfId="56" applyNumberFormat="1" applyFont="1" applyAlignment="1">
      <alignment horizontal="right" vertical="center"/>
      <protection/>
    </xf>
    <xf numFmtId="0" fontId="0" fillId="0" borderId="10" xfId="56" applyFont="1" applyBorder="1" applyAlignment="1">
      <alignment horizontal="right" vertical="center"/>
      <protection/>
    </xf>
    <xf numFmtId="179" fontId="33" fillId="0" borderId="10" xfId="53" applyNumberFormat="1" applyFont="1" applyFill="1" applyBorder="1" applyAlignment="1" applyProtection="1">
      <alignment horizontal="right" vertical="center" shrinkToFit="1"/>
      <protection/>
    </xf>
    <xf numFmtId="179" fontId="39" fillId="0" borderId="10" xfId="0" applyNumberFormat="1" applyFont="1" applyFill="1" applyBorder="1" applyAlignment="1" applyProtection="1">
      <alignment vertical="center" shrinkToFit="1"/>
      <protection locked="0"/>
    </xf>
    <xf numFmtId="0" fontId="39" fillId="0" borderId="10" xfId="52" applyFont="1" applyBorder="1" applyAlignment="1">
      <alignment horizontal="left" vertical="center" shrinkToFit="1"/>
      <protection/>
    </xf>
    <xf numFmtId="0" fontId="39" fillId="0" borderId="10" xfId="52" applyFont="1" applyBorder="1" applyAlignment="1">
      <alignment horizontal="center" vertical="center" shrinkToFit="1"/>
      <protection/>
    </xf>
    <xf numFmtId="0" fontId="34" fillId="0" borderId="0" xfId="52" applyFont="1" applyBorder="1" applyAlignment="1">
      <alignment vertical="center" wrapText="1"/>
      <protection/>
    </xf>
    <xf numFmtId="0" fontId="42" fillId="0" borderId="10" xfId="52" applyFont="1" applyBorder="1" applyAlignment="1">
      <alignment horizontal="center" vertical="center" wrapText="1"/>
      <protection/>
    </xf>
    <xf numFmtId="0" fontId="42" fillId="0" borderId="10" xfId="52" applyFont="1" applyBorder="1" applyAlignment="1">
      <alignment horizontal="left" vertical="center" shrinkToFit="1"/>
      <protection/>
    </xf>
    <xf numFmtId="0" fontId="42" fillId="0" borderId="10" xfId="52" applyFont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left" vertical="center" shrinkToFit="1"/>
      <protection/>
    </xf>
    <xf numFmtId="181" fontId="0" fillId="0" borderId="10" xfId="52" applyNumberFormat="1" applyFont="1" applyBorder="1" applyAlignment="1">
      <alignment horizontal="right" vertical="center" shrinkToFi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179" fontId="24" fillId="0" borderId="0" xfId="56" applyNumberFormat="1">
      <alignment/>
      <protection/>
    </xf>
    <xf numFmtId="180" fontId="0" fillId="0" borderId="0" xfId="56" applyNumberFormat="1">
      <alignment vertical="center"/>
      <protection/>
    </xf>
    <xf numFmtId="180" fontId="33" fillId="0" borderId="10" xfId="73" applyNumberFormat="1" applyFont="1" applyBorder="1" applyAlignment="1">
      <alignment vertical="center"/>
    </xf>
    <xf numFmtId="0" fontId="27" fillId="0" borderId="10" xfId="56" applyFont="1" applyFill="1" applyBorder="1" applyAlignment="1">
      <alignment horizontal="center" vertical="center" wrapText="1"/>
      <protection/>
    </xf>
    <xf numFmtId="0" fontId="32" fillId="12" borderId="10" xfId="56" applyFont="1" applyFill="1" applyBorder="1" applyAlignment="1">
      <alignment horizontal="left" vertical="center" shrinkToFit="1"/>
      <protection/>
    </xf>
    <xf numFmtId="0" fontId="33" fillId="12" borderId="10" xfId="56" applyFont="1" applyFill="1" applyBorder="1" applyAlignment="1">
      <alignment horizontal="left" vertical="center" shrinkToFit="1"/>
      <protection/>
    </xf>
    <xf numFmtId="180" fontId="27" fillId="0" borderId="10" xfId="50" applyNumberFormat="1" applyFont="1" applyFill="1" applyBorder="1" applyAlignment="1" applyProtection="1">
      <alignment horizontal="right" vertical="center" shrinkToFit="1"/>
      <protection/>
    </xf>
    <xf numFmtId="180" fontId="0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56" applyFont="1">
      <alignment vertical="center"/>
      <protection/>
    </xf>
    <xf numFmtId="58" fontId="27" fillId="0" borderId="0" xfId="56" applyNumberFormat="1" applyFont="1">
      <alignment vertical="center"/>
      <protection/>
    </xf>
    <xf numFmtId="0" fontId="30" fillId="0" borderId="10" xfId="56" applyNumberFormat="1" applyFont="1" applyFill="1" applyBorder="1" applyAlignment="1" applyProtection="1">
      <alignment horizontal="left" vertical="center" indent="1" shrinkToFit="1"/>
      <protection/>
    </xf>
    <xf numFmtId="189" fontId="27" fillId="0" borderId="10" xfId="56" applyNumberFormat="1" applyFont="1" applyBorder="1" applyAlignment="1">
      <alignment horizontal="right" vertical="center" shrinkToFit="1"/>
      <protection/>
    </xf>
    <xf numFmtId="189" fontId="27" fillId="0" borderId="10" xfId="56" applyNumberFormat="1" applyFont="1" applyBorder="1" applyAlignment="1">
      <alignment vertical="center" shrinkToFit="1"/>
      <protection/>
    </xf>
    <xf numFmtId="189" fontId="27" fillId="0" borderId="17" xfId="56" applyNumberFormat="1" applyFont="1" applyBorder="1" applyAlignment="1">
      <alignment vertical="center" shrinkToFit="1"/>
      <protection/>
    </xf>
    <xf numFmtId="0" fontId="27" fillId="0" borderId="10" xfId="56" applyFont="1" applyBorder="1" applyAlignment="1">
      <alignment horizontal="center" vertical="center"/>
      <protection/>
    </xf>
    <xf numFmtId="180" fontId="24" fillId="0" borderId="0" xfId="56" applyNumberFormat="1">
      <alignment/>
      <protection/>
    </xf>
    <xf numFmtId="189" fontId="27" fillId="12" borderId="10" xfId="56" applyNumberFormat="1" applyFont="1" applyFill="1" applyBorder="1" applyAlignment="1">
      <alignment horizontal="right" vertical="center" shrinkToFit="1"/>
      <protection/>
    </xf>
    <xf numFmtId="189" fontId="33" fillId="0" borderId="10" xfId="53" applyNumberFormat="1" applyFont="1" applyFill="1" applyBorder="1" applyAlignment="1" applyProtection="1">
      <alignment horizontal="right" vertical="center" shrinkToFit="1"/>
      <protection/>
    </xf>
    <xf numFmtId="189" fontId="33" fillId="0" borderId="10" xfId="73" applyNumberFormat="1" applyFont="1" applyBorder="1" applyAlignment="1">
      <alignment horizontal="right" vertical="center" shrinkToFit="1"/>
    </xf>
    <xf numFmtId="9" fontId="0" fillId="0" borderId="10" xfId="55" applyNumberFormat="1" applyFont="1" applyBorder="1" applyAlignment="1">
      <alignment horizontal="right" vertical="center" shrinkToFit="1"/>
      <protection/>
    </xf>
    <xf numFmtId="10" fontId="0" fillId="0" borderId="10" xfId="55" applyNumberFormat="1" applyFont="1" applyBorder="1" applyAlignment="1">
      <alignment horizontal="right" vertical="center" shrinkToFit="1"/>
      <protection/>
    </xf>
    <xf numFmtId="189" fontId="0" fillId="0" borderId="10" xfId="55" applyNumberFormat="1" applyFont="1" applyBorder="1" applyAlignment="1">
      <alignment horizontal="right" vertical="center" shrinkToFit="1"/>
      <protection/>
    </xf>
    <xf numFmtId="0" fontId="27" fillId="0" borderId="10" xfId="56" applyFont="1" applyBorder="1" applyAlignment="1">
      <alignment horizontal="center" vertical="center" wrapText="1"/>
      <protection/>
    </xf>
    <xf numFmtId="180" fontId="33" fillId="12" borderId="10" xfId="53" applyNumberFormat="1" applyFont="1" applyFill="1" applyBorder="1" applyAlignment="1" applyProtection="1">
      <alignment horizontal="right" vertical="center" shrinkToFit="1"/>
      <protection/>
    </xf>
    <xf numFmtId="180" fontId="0" fillId="0" borderId="10" xfId="0" applyNumberFormat="1" applyFont="1" applyFill="1" applyBorder="1" applyAlignment="1" applyProtection="1">
      <alignment horizontal="right" vertical="center" shrinkToFit="1"/>
      <protection/>
    </xf>
    <xf numFmtId="179" fontId="0" fillId="0" borderId="10" xfId="55" applyNumberFormat="1" applyFont="1" applyBorder="1" applyAlignment="1">
      <alignment horizontal="right" vertical="center" shrinkToFit="1"/>
      <protection/>
    </xf>
    <xf numFmtId="9" fontId="0" fillId="0" borderId="10" xfId="55" applyNumberFormat="1" applyFont="1" applyBorder="1" applyAlignment="1">
      <alignment horizontal="right" vertical="center" shrinkToFit="1"/>
      <protection/>
    </xf>
    <xf numFmtId="184" fontId="0" fillId="0" borderId="10" xfId="55" applyNumberFormat="1" applyFont="1" applyBorder="1" applyAlignment="1">
      <alignment horizontal="right" vertical="center" shrinkToFit="1"/>
      <protection/>
    </xf>
    <xf numFmtId="10" fontId="0" fillId="0" borderId="10" xfId="55" applyNumberFormat="1" applyFont="1" applyBorder="1" applyAlignment="1">
      <alignment horizontal="right" vertical="center" shrinkToFit="1"/>
      <protection/>
    </xf>
    <xf numFmtId="0" fontId="0" fillId="0" borderId="0" xfId="55" applyFont="1">
      <alignment/>
      <protection/>
    </xf>
    <xf numFmtId="180" fontId="39" fillId="0" borderId="10" xfId="52" applyNumberFormat="1" applyFont="1" applyBorder="1" applyAlignment="1">
      <alignment horizontal="right" vertical="center" shrinkToFit="1"/>
      <protection/>
    </xf>
    <xf numFmtId="189" fontId="39" fillId="0" borderId="10" xfId="52" applyNumberFormat="1" applyFont="1" applyBorder="1" applyAlignment="1">
      <alignment horizontal="right" vertical="center" shrinkToFit="1"/>
      <protection/>
    </xf>
    <xf numFmtId="189" fontId="39" fillId="0" borderId="10" xfId="52" applyNumberFormat="1" applyFont="1" applyFill="1" applyBorder="1" applyAlignment="1">
      <alignment vertical="center" shrinkToFit="1"/>
      <protection/>
    </xf>
    <xf numFmtId="189" fontId="0" fillId="0" borderId="10" xfId="0" applyNumberFormat="1" applyBorder="1" applyAlignment="1">
      <alignment horizontal="right" vertical="center" shrinkToFit="1"/>
    </xf>
    <xf numFmtId="189" fontId="0" fillId="0" borderId="10" xfId="0" applyNumberFormat="1" applyBorder="1" applyAlignment="1">
      <alignment horizontal="right" vertical="center"/>
    </xf>
    <xf numFmtId="180" fontId="0" fillId="0" borderId="10" xfId="0" applyNumberFormat="1" applyFont="1" applyFill="1" applyBorder="1" applyAlignment="1" applyProtection="1">
      <alignment vertical="center" shrinkToFit="1"/>
      <protection locked="0"/>
    </xf>
    <xf numFmtId="181" fontId="0" fillId="0" borderId="0" xfId="56" applyNumberFormat="1">
      <alignment vertical="center"/>
      <protection/>
    </xf>
    <xf numFmtId="0" fontId="24" fillId="0" borderId="0" xfId="56" applyFont="1" applyAlignment="1">
      <alignment vertical="center"/>
      <protection/>
    </xf>
    <xf numFmtId="181" fontId="27" fillId="0" borderId="10" xfId="56" applyNumberFormat="1" applyFont="1" applyFill="1" applyBorder="1" applyAlignment="1">
      <alignment horizontal="center" vertical="center" wrapText="1"/>
      <protection/>
    </xf>
    <xf numFmtId="180" fontId="24" fillId="0" borderId="0" xfId="56" applyNumberFormat="1" applyAlignment="1">
      <alignment vertical="center"/>
      <protection/>
    </xf>
    <xf numFmtId="10" fontId="24" fillId="0" borderId="0" xfId="56" applyNumberFormat="1" applyAlignment="1">
      <alignment vertical="center"/>
      <protection/>
    </xf>
    <xf numFmtId="180" fontId="27" fillId="0" borderId="0" xfId="56" applyNumberFormat="1" applyFont="1">
      <alignment/>
      <protection/>
    </xf>
    <xf numFmtId="0" fontId="44" fillId="0" borderId="10" xfId="73" applyNumberFormat="1" applyFont="1" applyBorder="1" applyAlignment="1">
      <alignment vertical="center" wrapText="1"/>
    </xf>
    <xf numFmtId="0" fontId="45" fillId="0" borderId="10" xfId="73" applyNumberFormat="1" applyFont="1" applyBorder="1" applyAlignment="1">
      <alignment vertical="center" wrapText="1"/>
    </xf>
    <xf numFmtId="0" fontId="27" fillId="0" borderId="17" xfId="56" applyFont="1" applyFill="1" applyBorder="1" applyAlignment="1">
      <alignment horizontal="center" vertical="center" wrapText="1"/>
      <protection/>
    </xf>
    <xf numFmtId="0" fontId="27" fillId="0" borderId="18" xfId="56" applyFont="1" applyFill="1" applyBorder="1" applyAlignment="1">
      <alignment horizontal="center" vertical="center" wrapText="1"/>
      <protection/>
    </xf>
    <xf numFmtId="0" fontId="27" fillId="0" borderId="13" xfId="56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 shrinkToFit="1"/>
      <protection/>
    </xf>
    <xf numFmtId="0" fontId="0" fillId="0" borderId="20" xfId="55" applyFont="1" applyBorder="1" applyAlignment="1">
      <alignment horizontal="center" vertical="center" shrinkToFit="1"/>
      <protection/>
    </xf>
    <xf numFmtId="176" fontId="27" fillId="0" borderId="10" xfId="53" applyNumberFormat="1" applyFont="1" applyFill="1" applyBorder="1" applyAlignment="1" applyProtection="1">
      <alignment horizontal="center" vertical="center" shrinkToFit="1"/>
      <protection/>
    </xf>
    <xf numFmtId="176" fontId="35" fillId="0" borderId="0" xfId="53" applyNumberFormat="1" applyFont="1" applyFill="1" applyBorder="1" applyAlignment="1" applyProtection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/>
      <protection/>
    </xf>
    <xf numFmtId="176" fontId="27" fillId="0" borderId="10" xfId="53" applyNumberFormat="1" applyFont="1" applyFill="1" applyBorder="1" applyAlignment="1">
      <alignment horizontal="center" vertical="center"/>
      <protection/>
    </xf>
    <xf numFmtId="176" fontId="27" fillId="0" borderId="10" xfId="53" applyNumberFormat="1" applyFont="1" applyFill="1" applyBorder="1" applyAlignment="1" applyProtection="1">
      <alignment horizontal="center" vertical="center" wrapText="1"/>
      <protection/>
    </xf>
    <xf numFmtId="176" fontId="27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35" fillId="0" borderId="0" xfId="56" applyFont="1" applyAlignment="1">
      <alignment horizontal="center" vertical="center" wrapText="1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14" xfId="56" applyFont="1" applyFill="1" applyBorder="1" applyAlignment="1">
      <alignment horizontal="center" vertical="center" wrapText="1"/>
      <protection/>
    </xf>
    <xf numFmtId="182" fontId="0" fillId="0" borderId="10" xfId="56" applyNumberFormat="1" applyFont="1" applyBorder="1" applyAlignment="1">
      <alignment horizontal="center" vertical="center"/>
      <protection/>
    </xf>
    <xf numFmtId="182" fontId="0" fillId="0" borderId="10" xfId="56" applyNumberFormat="1" applyBorder="1" applyAlignment="1">
      <alignment horizontal="center" vertical="center"/>
      <protection/>
    </xf>
    <xf numFmtId="176" fontId="35" fillId="0" borderId="0" xfId="53" applyNumberFormat="1" applyFont="1" applyFill="1" applyAlignment="1" applyProtection="1">
      <alignment horizontal="center"/>
      <protection/>
    </xf>
    <xf numFmtId="176" fontId="27" fillId="0" borderId="12" xfId="53" applyNumberFormat="1" applyFont="1" applyFill="1" applyBorder="1" applyAlignment="1">
      <alignment horizontal="center" vertical="center"/>
      <protection/>
    </xf>
    <xf numFmtId="176" fontId="27" fillId="0" borderId="14" xfId="53" applyNumberFormat="1" applyFont="1" applyFill="1" applyBorder="1" applyAlignment="1">
      <alignment horizontal="center" vertical="center"/>
      <protection/>
    </xf>
    <xf numFmtId="176" fontId="27" fillId="0" borderId="12" xfId="53" applyNumberFormat="1" applyFont="1" applyFill="1" applyBorder="1" applyAlignment="1" applyProtection="1">
      <alignment horizontal="center" vertical="center"/>
      <protection/>
    </xf>
    <xf numFmtId="176" fontId="27" fillId="0" borderId="14" xfId="53" applyNumberFormat="1" applyFont="1" applyFill="1" applyBorder="1" applyAlignment="1" applyProtection="1">
      <alignment horizontal="center" vertical="center"/>
      <protection/>
    </xf>
    <xf numFmtId="176" fontId="27" fillId="0" borderId="17" xfId="53" applyNumberFormat="1" applyFont="1" applyFill="1" applyBorder="1" applyAlignment="1" applyProtection="1">
      <alignment horizontal="center" vertical="center"/>
      <protection/>
    </xf>
    <xf numFmtId="176" fontId="27" fillId="0" borderId="18" xfId="53" applyNumberFormat="1" applyFont="1" applyFill="1" applyBorder="1" applyAlignment="1" applyProtection="1">
      <alignment horizontal="center" vertical="center"/>
      <protection/>
    </xf>
    <xf numFmtId="0" fontId="27" fillId="0" borderId="12" xfId="56" applyFont="1" applyFill="1" applyBorder="1" applyAlignment="1">
      <alignment horizontal="center" vertical="center"/>
      <protection/>
    </xf>
    <xf numFmtId="0" fontId="27" fillId="0" borderId="14" xfId="56" applyFont="1" applyFill="1" applyBorder="1" applyAlignment="1">
      <alignment horizontal="center" vertical="center"/>
      <protection/>
    </xf>
    <xf numFmtId="182" fontId="0" fillId="0" borderId="10" xfId="56" applyNumberFormat="1" applyFont="1" applyBorder="1" applyAlignment="1">
      <alignment horizontal="center" vertical="center" shrinkToFit="1"/>
      <protection/>
    </xf>
    <xf numFmtId="0" fontId="35" fillId="0" borderId="0" xfId="55" applyFont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shrinkToFit="1"/>
      <protection/>
    </xf>
    <xf numFmtId="0" fontId="0" fillId="0" borderId="10" xfId="55" applyFont="1" applyBorder="1" applyAlignment="1">
      <alignment horizontal="center" vertical="center" shrinkToFit="1"/>
      <protection/>
    </xf>
    <xf numFmtId="0" fontId="0" fillId="0" borderId="19" xfId="55" applyFont="1" applyBorder="1" applyAlignment="1">
      <alignment horizontal="center" vertical="center" shrinkToFit="1"/>
      <protection/>
    </xf>
    <xf numFmtId="0" fontId="35" fillId="0" borderId="0" xfId="51" applyNumberFormat="1" applyFont="1" applyFill="1" applyAlignment="1" applyProtection="1">
      <alignment horizontal="center" vertical="center" wrapText="1"/>
      <protection/>
    </xf>
    <xf numFmtId="0" fontId="41" fillId="0" borderId="17" xfId="51" applyNumberFormat="1" applyFont="1" applyFill="1" applyBorder="1" applyAlignment="1" applyProtection="1">
      <alignment horizontal="center" vertical="center" wrapText="1"/>
      <protection/>
    </xf>
    <xf numFmtId="0" fontId="41" fillId="0" borderId="18" xfId="51" applyNumberFormat="1" applyFont="1" applyFill="1" applyBorder="1" applyAlignment="1" applyProtection="1">
      <alignment horizontal="center" vertical="center" wrapText="1"/>
      <protection/>
    </xf>
    <xf numFmtId="0" fontId="41" fillId="0" borderId="13" xfId="51" applyNumberFormat="1" applyFont="1" applyFill="1" applyBorder="1" applyAlignment="1" applyProtection="1">
      <alignment horizontal="center" vertical="center" wrapText="1"/>
      <protection/>
    </xf>
    <xf numFmtId="0" fontId="41" fillId="0" borderId="10" xfId="51" applyNumberFormat="1" applyFont="1" applyFill="1" applyBorder="1" applyAlignment="1" applyProtection="1">
      <alignment horizontal="center" vertical="center" wrapText="1"/>
      <protection/>
    </xf>
    <xf numFmtId="0" fontId="41" fillId="0" borderId="12" xfId="51" applyNumberFormat="1" applyFont="1" applyFill="1" applyBorder="1" applyAlignment="1" applyProtection="1">
      <alignment horizontal="center" vertical="center" wrapText="1"/>
      <protection/>
    </xf>
    <xf numFmtId="0" fontId="41" fillId="0" borderId="14" xfId="51" applyNumberFormat="1" applyFont="1" applyFill="1" applyBorder="1" applyAlignment="1" applyProtection="1">
      <alignment horizontal="center" vertical="center" wrapText="1"/>
      <protection/>
    </xf>
    <xf numFmtId="176" fontId="27" fillId="0" borderId="13" xfId="53" applyNumberFormat="1" applyFont="1" applyFill="1" applyBorder="1" applyAlignment="1" applyProtection="1">
      <alignment horizontal="center" vertical="center"/>
      <protection/>
    </xf>
    <xf numFmtId="176" fontId="35" fillId="0" borderId="0" xfId="53" applyNumberFormat="1" applyFont="1" applyFill="1" applyAlignment="1" applyProtection="1">
      <alignment horizontal="center" vertical="center"/>
      <protection/>
    </xf>
    <xf numFmtId="0" fontId="27" fillId="0" borderId="10" xfId="56" applyFont="1" applyFill="1" applyBorder="1" applyAlignment="1">
      <alignment horizontal="left" vertical="center" wrapText="1"/>
      <protection/>
    </xf>
    <xf numFmtId="181" fontId="27" fillId="0" borderId="10" xfId="56" applyNumberFormat="1" applyFont="1" applyFill="1" applyBorder="1" applyAlignment="1">
      <alignment horizontal="center" vertical="center" wrapText="1"/>
      <protection/>
    </xf>
    <xf numFmtId="176" fontId="27" fillId="0" borderId="19" xfId="53" applyNumberFormat="1" applyFont="1" applyFill="1" applyBorder="1" applyAlignment="1">
      <alignment horizontal="center" vertical="center"/>
      <protection/>
    </xf>
    <xf numFmtId="176" fontId="27" fillId="0" borderId="20" xfId="53" applyNumberFormat="1" applyFont="1" applyFill="1" applyBorder="1" applyAlignment="1">
      <alignment horizontal="center" vertical="center"/>
      <protection/>
    </xf>
    <xf numFmtId="176" fontId="27" fillId="0" borderId="12" xfId="53" applyNumberFormat="1" applyFont="1" applyFill="1" applyBorder="1" applyAlignment="1" applyProtection="1">
      <alignment horizontal="center" vertical="center" wrapText="1"/>
      <protection/>
    </xf>
    <xf numFmtId="176" fontId="27" fillId="0" borderId="14" xfId="53" applyNumberFormat="1" applyFont="1" applyFill="1" applyBorder="1" applyAlignment="1" applyProtection="1">
      <alignment horizontal="center" vertical="center" wrapText="1"/>
      <protection/>
    </xf>
    <xf numFmtId="0" fontId="27" fillId="0" borderId="19" xfId="56" applyFont="1" applyFill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/>
      <protection/>
    </xf>
    <xf numFmtId="0" fontId="0" fillId="0" borderId="16" xfId="52" applyBorder="1" applyAlignment="1">
      <alignment horizontal="right" vertical="center" wrapText="1"/>
      <protection/>
    </xf>
    <xf numFmtId="0" fontId="36" fillId="0" borderId="0" xfId="52" applyFont="1" applyAlignment="1">
      <alignment horizontal="center" vertical="center" wrapText="1"/>
      <protection/>
    </xf>
    <xf numFmtId="177" fontId="27" fillId="0" borderId="0" xfId="56" applyNumberFormat="1" applyFont="1" applyAlignment="1">
      <alignment horizontal="right" vertical="center"/>
      <protection/>
    </xf>
    <xf numFmtId="0" fontId="36" fillId="0" borderId="0" xfId="51" applyNumberFormat="1" applyFont="1" applyFill="1" applyAlignment="1" applyProtection="1">
      <alignment horizontal="center" vertical="center" wrapText="1"/>
      <protection/>
    </xf>
  </cellXfs>
  <cellStyles count="8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16"/>
    <cellStyle name="_(汇总1201）2013年市本级建设项目情况表" xfId="17"/>
    <cellStyle name="_(汇总初步定稿）2014年市本级建设项目情况表(汇总1220）" xfId="18"/>
    <cellStyle name="_2011年项目情况表(表八定稿）" xfId="19"/>
    <cellStyle name="_2011年项目情况表(定稿）" xfId="20"/>
    <cellStyle name="_人大草案2010年1.10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no dec" xfId="40"/>
    <cellStyle name="Normal_APR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标题_2009指标下达结转总表" xfId="48"/>
    <cellStyle name="差" xfId="49"/>
    <cellStyle name="常规_(4)人大批复表（项）" xfId="50"/>
    <cellStyle name="常规_2012年市本级预算人大定稿" xfId="51"/>
    <cellStyle name="常规_2014年国有资本经营预算收支-市委市政府" xfId="52"/>
    <cellStyle name="常规_Sheet1" xfId="53"/>
    <cellStyle name="常规_福州市本级社会保险基金预算安排情况表" xfId="54"/>
    <cellStyle name="常规_永泰县国有资本经营预算套表" xfId="55"/>
    <cellStyle name="常规_预算报告附表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普通_97-917" xfId="67"/>
    <cellStyle name="千分位[0]_laroux" xfId="68"/>
    <cellStyle name="千分位_97-917" xfId="69"/>
    <cellStyle name="千位[0]_1" xfId="70"/>
    <cellStyle name="千位_1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未定义" xfId="83"/>
    <cellStyle name="Followed Hyperlink" xfId="84"/>
    <cellStyle name="注释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7"/>
  <sheetViews>
    <sheetView showZeros="0" view="pageBreakPreview" zoomScale="85" zoomScaleSheetLayoutView="85" workbookViewId="0" topLeftCell="A1">
      <pane ySplit="6" topLeftCell="BM7" activePane="bottomLeft" state="frozen"/>
      <selection pane="topLeft" activeCell="A1" sqref="A1"/>
      <selection pane="bottomLeft" activeCell="L37" sqref="L37"/>
    </sheetView>
  </sheetViews>
  <sheetFormatPr defaultColWidth="9.00390625" defaultRowHeight="24" customHeight="1"/>
  <cols>
    <col min="1" max="1" width="30.00390625" style="1" customWidth="1"/>
    <col min="2" max="3" width="12.125" style="1" customWidth="1"/>
    <col min="4" max="7" width="10.125" style="1" customWidth="1"/>
    <col min="8" max="13" width="9.00390625" style="1" customWidth="1"/>
    <col min="14" max="14" width="14.50390625" style="1" customWidth="1"/>
    <col min="15" max="16384" width="9.00390625" style="1" customWidth="1"/>
  </cols>
  <sheetData>
    <row r="1" spans="1:7" ht="24" customHeight="1">
      <c r="A1" s="181" t="s">
        <v>208</v>
      </c>
      <c r="B1" s="181"/>
      <c r="C1" s="181"/>
      <c r="D1" s="181"/>
      <c r="E1" s="181"/>
      <c r="F1" s="181"/>
      <c r="G1" s="181"/>
    </row>
    <row r="2" spans="1:7" ht="19.5" customHeight="1">
      <c r="A2" s="17"/>
      <c r="B2" s="17"/>
      <c r="C2" s="17"/>
      <c r="D2" s="17"/>
      <c r="E2" s="17"/>
      <c r="G2" s="16" t="s">
        <v>13</v>
      </c>
    </row>
    <row r="3" spans="1:7" ht="19.5" customHeight="1">
      <c r="A3" s="2"/>
      <c r="B3" s="9"/>
      <c r="C3" s="9"/>
      <c r="D3" s="9"/>
      <c r="E3" s="9"/>
      <c r="G3" s="9" t="s">
        <v>20</v>
      </c>
    </row>
    <row r="4" spans="1:7" ht="24" customHeight="1">
      <c r="A4" s="170" t="s">
        <v>2</v>
      </c>
      <c r="B4" s="171" t="s">
        <v>212</v>
      </c>
      <c r="C4" s="171" t="s">
        <v>244</v>
      </c>
      <c r="D4" s="186" t="s">
        <v>213</v>
      </c>
      <c r="E4" s="187"/>
      <c r="F4" s="187"/>
      <c r="G4" s="202"/>
    </row>
    <row r="5" spans="1:7" ht="33.75" customHeight="1">
      <c r="A5" s="170"/>
      <c r="B5" s="171"/>
      <c r="C5" s="171"/>
      <c r="D5" s="10" t="s">
        <v>243</v>
      </c>
      <c r="E5" s="10" t="s">
        <v>6</v>
      </c>
      <c r="F5" s="131" t="s">
        <v>1</v>
      </c>
      <c r="G5" s="139" t="s">
        <v>246</v>
      </c>
    </row>
    <row r="6" spans="1:10" ht="24" customHeight="1">
      <c r="A6" s="3" t="s">
        <v>207</v>
      </c>
      <c r="B6" s="35">
        <f>+B7+B22</f>
        <v>79000</v>
      </c>
      <c r="C6" s="35">
        <f>+C7+C22</f>
        <v>74901</v>
      </c>
      <c r="D6" s="35">
        <f>+D7+D22</f>
        <v>80910</v>
      </c>
      <c r="E6" s="35">
        <f>+E7+E22</f>
        <v>1910</v>
      </c>
      <c r="F6" s="128">
        <f>+E6/B6</f>
        <v>0.024</v>
      </c>
      <c r="G6" s="128">
        <f>+D6/C6-1</f>
        <v>0.08</v>
      </c>
      <c r="H6" s="23"/>
      <c r="I6" s="38"/>
      <c r="J6" s="118"/>
    </row>
    <row r="7" spans="1:14" ht="24" customHeight="1">
      <c r="A7" s="3" t="s">
        <v>245</v>
      </c>
      <c r="B7" s="35">
        <f>SUM(B8:B21)</f>
        <v>56100</v>
      </c>
      <c r="C7" s="35">
        <f>SUM(C8:C21)</f>
        <v>52001</v>
      </c>
      <c r="D7" s="35">
        <f>SUM(D8:D21)</f>
        <v>61610</v>
      </c>
      <c r="E7" s="35">
        <f>SUM(E8:E21)</f>
        <v>5510</v>
      </c>
      <c r="F7" s="128">
        <f aca="true" t="shared" si="0" ref="F7:F32">+E7/B7</f>
        <v>0.098</v>
      </c>
      <c r="G7" s="128">
        <f aca="true" t="shared" si="1" ref="G7:G32">+D7/C7-1</f>
        <v>0.185</v>
      </c>
      <c r="H7" s="23"/>
      <c r="I7" s="23"/>
      <c r="M7" s="1">
        <v>66300</v>
      </c>
      <c r="N7" s="103" t="s">
        <v>132</v>
      </c>
    </row>
    <row r="8" spans="1:13" ht="24" customHeight="1">
      <c r="A8" s="4" t="s">
        <v>22</v>
      </c>
      <c r="B8" s="24">
        <v>11943</v>
      </c>
      <c r="C8" s="24">
        <f>11543+12668-(6334-1425)-150+960+400</f>
        <v>20512</v>
      </c>
      <c r="D8" s="152">
        <f>23860+600-500-550</f>
        <v>23410</v>
      </c>
      <c r="E8" s="35">
        <f aca="true" t="shared" si="2" ref="E8:E20">+D8-B8</f>
        <v>11467</v>
      </c>
      <c r="F8" s="128">
        <f t="shared" si="0"/>
        <v>0.96</v>
      </c>
      <c r="G8" s="128">
        <f t="shared" si="1"/>
        <v>0.141</v>
      </c>
      <c r="H8" s="23"/>
      <c r="I8" s="38"/>
      <c r="L8" s="1">
        <f>+B8/$B$7</f>
        <v>0.212887700534759</v>
      </c>
      <c r="M8" s="1">
        <f>+L8*$M$7</f>
        <v>14114.4545454545</v>
      </c>
    </row>
    <row r="9" spans="1:13" ht="24" customHeight="1">
      <c r="A9" s="4" t="s">
        <v>23</v>
      </c>
      <c r="B9" s="24">
        <v>12668</v>
      </c>
      <c r="C9" s="24"/>
      <c r="D9" s="152"/>
      <c r="E9" s="35">
        <f t="shared" si="2"/>
        <v>-12668</v>
      </c>
      <c r="F9" s="128">
        <f t="shared" si="0"/>
        <v>-1</v>
      </c>
      <c r="G9" s="128"/>
      <c r="H9" s="23"/>
      <c r="I9" s="38"/>
      <c r="L9" s="1">
        <f aca="true" t="shared" si="3" ref="L9:L20">+B9/$B$7</f>
        <v>0.225811051693405</v>
      </c>
      <c r="M9" s="1">
        <f aca="true" t="shared" si="4" ref="M9:M20">+L9*$M$7</f>
        <v>14971.2727272728</v>
      </c>
    </row>
    <row r="10" spans="1:13" ht="24" customHeight="1">
      <c r="A10" s="4" t="s">
        <v>24</v>
      </c>
      <c r="B10" s="24">
        <v>11016</v>
      </c>
      <c r="C10" s="24">
        <v>11016</v>
      </c>
      <c r="D10" s="152">
        <f>11350-100-500+180+340-460</f>
        <v>10810</v>
      </c>
      <c r="E10" s="35">
        <f t="shared" si="2"/>
        <v>-206</v>
      </c>
      <c r="F10" s="128">
        <f t="shared" si="0"/>
        <v>-0.019</v>
      </c>
      <c r="G10" s="128">
        <f t="shared" si="1"/>
        <v>-0.019</v>
      </c>
      <c r="H10" s="23"/>
      <c r="I10" s="23"/>
      <c r="L10" s="1">
        <f t="shared" si="3"/>
        <v>0.196363636363636</v>
      </c>
      <c r="M10" s="1">
        <f t="shared" si="4"/>
        <v>13018.9090909091</v>
      </c>
    </row>
    <row r="11" spans="1:13" ht="24" customHeight="1">
      <c r="A11" s="4" t="s">
        <v>25</v>
      </c>
      <c r="B11" s="24">
        <v>1843</v>
      </c>
      <c r="C11" s="24">
        <v>1843</v>
      </c>
      <c r="D11" s="152">
        <v>1960</v>
      </c>
      <c r="E11" s="35">
        <f t="shared" si="2"/>
        <v>117</v>
      </c>
      <c r="F11" s="128">
        <f t="shared" si="0"/>
        <v>0.063</v>
      </c>
      <c r="G11" s="128">
        <f t="shared" si="1"/>
        <v>0.063</v>
      </c>
      <c r="H11" s="23"/>
      <c r="I11" s="23"/>
      <c r="L11" s="1">
        <f t="shared" si="3"/>
        <v>0.0328520499108734</v>
      </c>
      <c r="M11" s="1">
        <f t="shared" si="4"/>
        <v>2178.09090909091</v>
      </c>
    </row>
    <row r="12" spans="1:13" ht="24" customHeight="1">
      <c r="A12" s="4" t="s">
        <v>17</v>
      </c>
      <c r="B12" s="24">
        <v>150</v>
      </c>
      <c r="C12" s="24">
        <v>150</v>
      </c>
      <c r="D12" s="152">
        <v>150</v>
      </c>
      <c r="E12" s="35">
        <f t="shared" si="2"/>
        <v>0</v>
      </c>
      <c r="F12" s="128">
        <f t="shared" si="0"/>
        <v>0</v>
      </c>
      <c r="G12" s="128">
        <f t="shared" si="1"/>
        <v>0</v>
      </c>
      <c r="H12" s="23"/>
      <c r="I12" s="23"/>
      <c r="L12" s="1">
        <f t="shared" si="3"/>
        <v>0.00267379679144385</v>
      </c>
      <c r="M12" s="1">
        <f t="shared" si="4"/>
        <v>177.272727272727</v>
      </c>
    </row>
    <row r="13" spans="1:13" ht="24" customHeight="1">
      <c r="A13" s="4" t="s">
        <v>26</v>
      </c>
      <c r="B13" s="24">
        <v>2005</v>
      </c>
      <c r="C13" s="24">
        <v>2005</v>
      </c>
      <c r="D13" s="152">
        <v>2300</v>
      </c>
      <c r="E13" s="35">
        <f t="shared" si="2"/>
        <v>295</v>
      </c>
      <c r="F13" s="128">
        <f t="shared" si="0"/>
        <v>0.147</v>
      </c>
      <c r="G13" s="128">
        <f t="shared" si="1"/>
        <v>0.147</v>
      </c>
      <c r="H13" s="23"/>
      <c r="I13" s="23"/>
      <c r="L13" s="1">
        <f t="shared" si="3"/>
        <v>0.0357397504456328</v>
      </c>
      <c r="M13" s="1">
        <f t="shared" si="4"/>
        <v>2369.54545454545</v>
      </c>
    </row>
    <row r="14" spans="1:13" ht="24" customHeight="1">
      <c r="A14" s="4" t="s">
        <v>27</v>
      </c>
      <c r="B14" s="24">
        <v>1085</v>
      </c>
      <c r="C14" s="24">
        <v>1085</v>
      </c>
      <c r="D14" s="152">
        <v>1430</v>
      </c>
      <c r="E14" s="35">
        <f t="shared" si="2"/>
        <v>345</v>
      </c>
      <c r="F14" s="128">
        <f t="shared" si="0"/>
        <v>0.318</v>
      </c>
      <c r="G14" s="128">
        <f t="shared" si="1"/>
        <v>0.318</v>
      </c>
      <c r="H14" s="23"/>
      <c r="I14" s="23"/>
      <c r="L14" s="1">
        <f t="shared" si="3"/>
        <v>0.0193404634581105</v>
      </c>
      <c r="M14" s="1">
        <f t="shared" si="4"/>
        <v>1282.27272727273</v>
      </c>
    </row>
    <row r="15" spans="1:13" ht="24" customHeight="1">
      <c r="A15" s="4" t="s">
        <v>28</v>
      </c>
      <c r="B15" s="24">
        <v>905</v>
      </c>
      <c r="C15" s="24">
        <v>905</v>
      </c>
      <c r="D15" s="152">
        <v>1050</v>
      </c>
      <c r="E15" s="35">
        <f t="shared" si="2"/>
        <v>145</v>
      </c>
      <c r="F15" s="128">
        <f t="shared" si="0"/>
        <v>0.16</v>
      </c>
      <c r="G15" s="128">
        <f t="shared" si="1"/>
        <v>0.16</v>
      </c>
      <c r="H15" s="23"/>
      <c r="I15" s="23"/>
      <c r="L15" s="1">
        <f t="shared" si="3"/>
        <v>0.0161319073083779</v>
      </c>
      <c r="M15" s="1">
        <f t="shared" si="4"/>
        <v>1069.54545454545</v>
      </c>
    </row>
    <row r="16" spans="1:13" ht="24" customHeight="1">
      <c r="A16" s="4" t="s">
        <v>29</v>
      </c>
      <c r="B16" s="24">
        <v>287</v>
      </c>
      <c r="C16" s="24">
        <v>287</v>
      </c>
      <c r="D16" s="152">
        <v>460</v>
      </c>
      <c r="E16" s="35">
        <f t="shared" si="2"/>
        <v>173</v>
      </c>
      <c r="F16" s="128">
        <f t="shared" si="0"/>
        <v>0.603</v>
      </c>
      <c r="G16" s="128">
        <f t="shared" si="1"/>
        <v>0.603</v>
      </c>
      <c r="H16" s="23"/>
      <c r="I16" s="23"/>
      <c r="L16" s="1">
        <f t="shared" si="3"/>
        <v>0.00511586452762923</v>
      </c>
      <c r="M16" s="1">
        <f t="shared" si="4"/>
        <v>339.181818181818</v>
      </c>
    </row>
    <row r="17" spans="1:13" ht="24" customHeight="1">
      <c r="A17" s="4" t="s">
        <v>30</v>
      </c>
      <c r="B17" s="24">
        <v>7241</v>
      </c>
      <c r="C17" s="24">
        <v>7241</v>
      </c>
      <c r="D17" s="152">
        <f>8960+1500</f>
        <v>10460</v>
      </c>
      <c r="E17" s="35">
        <f t="shared" si="2"/>
        <v>3219</v>
      </c>
      <c r="F17" s="128">
        <f t="shared" si="0"/>
        <v>0.445</v>
      </c>
      <c r="G17" s="128">
        <f t="shared" si="1"/>
        <v>0.445</v>
      </c>
      <c r="H17" s="23"/>
      <c r="I17" s="23"/>
      <c r="L17" s="1">
        <f t="shared" si="3"/>
        <v>0.129073083778966</v>
      </c>
      <c r="M17" s="1">
        <f t="shared" si="4"/>
        <v>8557.54545454545</v>
      </c>
    </row>
    <row r="18" spans="1:13" ht="24" customHeight="1">
      <c r="A18" s="4" t="s">
        <v>31</v>
      </c>
      <c r="B18" s="24">
        <v>373</v>
      </c>
      <c r="C18" s="24">
        <v>373</v>
      </c>
      <c r="D18" s="152">
        <v>510</v>
      </c>
      <c r="E18" s="35">
        <f t="shared" si="2"/>
        <v>137</v>
      </c>
      <c r="F18" s="128">
        <f t="shared" si="0"/>
        <v>0.367</v>
      </c>
      <c r="G18" s="128">
        <f t="shared" si="1"/>
        <v>0.367</v>
      </c>
      <c r="H18" s="38"/>
      <c r="I18" s="23"/>
      <c r="L18" s="1">
        <f t="shared" si="3"/>
        <v>0.00664884135472371</v>
      </c>
      <c r="M18" s="1">
        <f t="shared" si="4"/>
        <v>440.818181818182</v>
      </c>
    </row>
    <row r="19" spans="1:13" ht="24" customHeight="1">
      <c r="A19" s="4" t="s">
        <v>32</v>
      </c>
      <c r="B19" s="24">
        <v>4726</v>
      </c>
      <c r="C19" s="24">
        <v>4726</v>
      </c>
      <c r="D19" s="152">
        <f>6840-500+700</f>
        <v>7040</v>
      </c>
      <c r="E19" s="35">
        <f t="shared" si="2"/>
        <v>2314</v>
      </c>
      <c r="F19" s="128">
        <f t="shared" si="0"/>
        <v>0.49</v>
      </c>
      <c r="G19" s="128">
        <f t="shared" si="1"/>
        <v>0.49</v>
      </c>
      <c r="H19" s="23"/>
      <c r="I19" s="23"/>
      <c r="L19" s="1">
        <f t="shared" si="3"/>
        <v>0.0842424242424242</v>
      </c>
      <c r="M19" s="1">
        <f t="shared" si="4"/>
        <v>5585.27272727272</v>
      </c>
    </row>
    <row r="20" spans="1:13" ht="24" customHeight="1">
      <c r="A20" s="4" t="s">
        <v>33</v>
      </c>
      <c r="B20" s="24">
        <v>1858</v>
      </c>
      <c r="C20" s="24">
        <v>1858</v>
      </c>
      <c r="D20" s="152">
        <v>2030</v>
      </c>
      <c r="E20" s="35">
        <f t="shared" si="2"/>
        <v>172</v>
      </c>
      <c r="F20" s="128">
        <f t="shared" si="0"/>
        <v>0.093</v>
      </c>
      <c r="G20" s="128">
        <f t="shared" si="1"/>
        <v>0.093</v>
      </c>
      <c r="H20" s="23"/>
      <c r="I20" s="23"/>
      <c r="L20" s="1">
        <f t="shared" si="3"/>
        <v>0.0331194295900178</v>
      </c>
      <c r="M20" s="1">
        <f t="shared" si="4"/>
        <v>2195.81818181818</v>
      </c>
    </row>
    <row r="21" spans="1:9" ht="24" customHeight="1">
      <c r="A21" s="4" t="s">
        <v>34</v>
      </c>
      <c r="B21" s="35"/>
      <c r="C21" s="35"/>
      <c r="D21" s="35"/>
      <c r="E21" s="35"/>
      <c r="F21" s="128"/>
      <c r="G21" s="128"/>
      <c r="H21" s="23"/>
      <c r="I21" s="23"/>
    </row>
    <row r="22" spans="1:13" ht="24" customHeight="1">
      <c r="A22" s="3" t="s">
        <v>35</v>
      </c>
      <c r="B22" s="35">
        <f>SUM(B23:B30)</f>
        <v>22900</v>
      </c>
      <c r="C22" s="35">
        <f>SUM(C23:C30)</f>
        <v>22900</v>
      </c>
      <c r="D22" s="35">
        <f>SUM(D23:D30)</f>
        <v>19300</v>
      </c>
      <c r="E22" s="35">
        <f>SUM(E23:E30)</f>
        <v>-3600</v>
      </c>
      <c r="F22" s="128">
        <f t="shared" si="0"/>
        <v>-0.157</v>
      </c>
      <c r="G22" s="128">
        <f t="shared" si="1"/>
        <v>-0.157</v>
      </c>
      <c r="H22" s="23"/>
      <c r="I22" s="38"/>
      <c r="M22" s="1">
        <f>81600-M7</f>
        <v>15300</v>
      </c>
    </row>
    <row r="23" spans="1:13" ht="24" customHeight="1">
      <c r="A23" s="4" t="s">
        <v>36</v>
      </c>
      <c r="B23" s="24">
        <v>7192</v>
      </c>
      <c r="C23" s="24">
        <v>7192</v>
      </c>
      <c r="D23" s="152">
        <v>7700</v>
      </c>
      <c r="E23" s="35">
        <f aca="true" t="shared" si="5" ref="E23:E32">+D23-B23</f>
        <v>508</v>
      </c>
      <c r="F23" s="128">
        <f t="shared" si="0"/>
        <v>0.071</v>
      </c>
      <c r="G23" s="128">
        <f t="shared" si="1"/>
        <v>0.071</v>
      </c>
      <c r="H23" s="23"/>
      <c r="I23" s="23"/>
      <c r="L23" s="1">
        <f aca="true" t="shared" si="6" ref="L23:L30">+B23/$B$22</f>
        <v>0.314061135371179</v>
      </c>
      <c r="M23" s="1">
        <f aca="true" t="shared" si="7" ref="M23:M30">+L23*$M$22</f>
        <v>4805.13537117904</v>
      </c>
    </row>
    <row r="24" spans="1:13" ht="24" customHeight="1">
      <c r="A24" s="4" t="s">
        <v>37</v>
      </c>
      <c r="B24" s="24">
        <v>6255</v>
      </c>
      <c r="C24" s="24">
        <v>6255</v>
      </c>
      <c r="D24" s="152">
        <v>5400</v>
      </c>
      <c r="E24" s="35">
        <f t="shared" si="5"/>
        <v>-855</v>
      </c>
      <c r="F24" s="128">
        <f t="shared" si="0"/>
        <v>-0.137</v>
      </c>
      <c r="G24" s="128">
        <f t="shared" si="1"/>
        <v>-0.137</v>
      </c>
      <c r="H24" s="23"/>
      <c r="I24" s="23"/>
      <c r="L24" s="1">
        <f t="shared" si="6"/>
        <v>0.273144104803493</v>
      </c>
      <c r="M24" s="1">
        <f t="shared" si="7"/>
        <v>4179.10480349344</v>
      </c>
    </row>
    <row r="25" spans="1:13" ht="24" customHeight="1">
      <c r="A25" s="4" t="s">
        <v>38</v>
      </c>
      <c r="B25" s="24">
        <v>1098</v>
      </c>
      <c r="C25" s="24">
        <v>1098</v>
      </c>
      <c r="D25" s="152">
        <v>1200</v>
      </c>
      <c r="E25" s="35">
        <f t="shared" si="5"/>
        <v>102</v>
      </c>
      <c r="F25" s="128">
        <f t="shared" si="0"/>
        <v>0.093</v>
      </c>
      <c r="G25" s="128">
        <f t="shared" si="1"/>
        <v>0.093</v>
      </c>
      <c r="H25" s="23"/>
      <c r="I25" s="23"/>
      <c r="L25" s="1">
        <f t="shared" si="6"/>
        <v>0.0479475982532751</v>
      </c>
      <c r="M25" s="1">
        <f t="shared" si="7"/>
        <v>733.598253275109</v>
      </c>
    </row>
    <row r="26" spans="1:13" ht="24" customHeight="1">
      <c r="A26" s="4" t="s">
        <v>39</v>
      </c>
      <c r="B26" s="24">
        <v>0</v>
      </c>
      <c r="C26" s="24">
        <v>0</v>
      </c>
      <c r="D26" s="152">
        <v>0</v>
      </c>
      <c r="E26" s="35">
        <f t="shared" si="5"/>
        <v>0</v>
      </c>
      <c r="F26" s="128"/>
      <c r="G26" s="128"/>
      <c r="H26" s="23"/>
      <c r="I26" s="23"/>
      <c r="L26" s="1">
        <f t="shared" si="6"/>
        <v>0</v>
      </c>
      <c r="M26" s="1">
        <f t="shared" si="7"/>
        <v>0</v>
      </c>
    </row>
    <row r="27" spans="1:13" ht="24" customHeight="1">
      <c r="A27" s="5" t="s">
        <v>40</v>
      </c>
      <c r="B27" s="24">
        <v>5530</v>
      </c>
      <c r="C27" s="24">
        <v>5530</v>
      </c>
      <c r="D27" s="152">
        <v>4700</v>
      </c>
      <c r="E27" s="35">
        <f t="shared" si="5"/>
        <v>-830</v>
      </c>
      <c r="F27" s="128">
        <f t="shared" si="0"/>
        <v>-0.15</v>
      </c>
      <c r="G27" s="128">
        <f t="shared" si="1"/>
        <v>-0.15</v>
      </c>
      <c r="H27" s="23"/>
      <c r="I27" s="23"/>
      <c r="L27" s="1">
        <f t="shared" si="6"/>
        <v>0.241484716157205</v>
      </c>
      <c r="M27" s="1">
        <f t="shared" si="7"/>
        <v>3694.71615720524</v>
      </c>
    </row>
    <row r="28" spans="1:9" ht="24" customHeight="1">
      <c r="A28" s="4" t="s">
        <v>235</v>
      </c>
      <c r="B28" s="24">
        <v>2632</v>
      </c>
      <c r="C28" s="24">
        <v>2632</v>
      </c>
      <c r="D28" s="152"/>
      <c r="E28" s="35">
        <f t="shared" si="5"/>
        <v>-2632</v>
      </c>
      <c r="F28" s="128">
        <f t="shared" si="0"/>
        <v>-1</v>
      </c>
      <c r="G28" s="128">
        <f t="shared" si="1"/>
        <v>-1</v>
      </c>
      <c r="H28" s="23"/>
      <c r="I28" s="23"/>
    </row>
    <row r="29" spans="1:9" ht="24" customHeight="1">
      <c r="A29" s="4" t="s">
        <v>236</v>
      </c>
      <c r="B29" s="24">
        <v>28</v>
      </c>
      <c r="C29" s="24">
        <v>28</v>
      </c>
      <c r="D29" s="152"/>
      <c r="E29" s="35">
        <f t="shared" si="5"/>
        <v>-28</v>
      </c>
      <c r="F29" s="128">
        <f t="shared" si="0"/>
        <v>-1</v>
      </c>
      <c r="G29" s="128">
        <f t="shared" si="1"/>
        <v>-1</v>
      </c>
      <c r="H29" s="23"/>
      <c r="I29" s="23"/>
    </row>
    <row r="30" spans="1:13" ht="24" customHeight="1">
      <c r="A30" s="4" t="s">
        <v>41</v>
      </c>
      <c r="B30" s="24">
        <v>165</v>
      </c>
      <c r="C30" s="24">
        <v>165</v>
      </c>
      <c r="D30" s="152">
        <v>300</v>
      </c>
      <c r="E30" s="35">
        <f t="shared" si="5"/>
        <v>135</v>
      </c>
      <c r="F30" s="128">
        <f t="shared" si="0"/>
        <v>0.818</v>
      </c>
      <c r="G30" s="128">
        <f t="shared" si="1"/>
        <v>0.818</v>
      </c>
      <c r="H30" s="23"/>
      <c r="I30" s="23"/>
      <c r="L30" s="1">
        <f t="shared" si="6"/>
        <v>0.00720524017467249</v>
      </c>
      <c r="M30" s="1">
        <f t="shared" si="7"/>
        <v>110.240174672489</v>
      </c>
    </row>
    <row r="31" spans="1:9" ht="24" customHeight="1">
      <c r="A31" s="3" t="s">
        <v>204</v>
      </c>
      <c r="B31" s="24">
        <v>34300</v>
      </c>
      <c r="C31" s="24">
        <v>38399</v>
      </c>
      <c r="D31" s="35">
        <f>+D8+D10/0.4*0.6+D11/0.4*0.6+25</f>
        <v>42590</v>
      </c>
      <c r="E31" s="35">
        <f t="shared" si="5"/>
        <v>8290</v>
      </c>
      <c r="F31" s="128">
        <f t="shared" si="0"/>
        <v>0.242</v>
      </c>
      <c r="G31" s="128">
        <f t="shared" si="1"/>
        <v>0.109</v>
      </c>
      <c r="H31" s="23"/>
      <c r="I31" s="33"/>
    </row>
    <row r="32" spans="1:15" ht="24" customHeight="1">
      <c r="A32" s="3" t="s">
        <v>205</v>
      </c>
      <c r="B32" s="35">
        <f>+B31+B6</f>
        <v>113300</v>
      </c>
      <c r="C32" s="35">
        <f>+C31+C6</f>
        <v>113300</v>
      </c>
      <c r="D32" s="35">
        <f>+D31+D6</f>
        <v>123500</v>
      </c>
      <c r="E32" s="35">
        <f t="shared" si="5"/>
        <v>10200</v>
      </c>
      <c r="F32" s="128">
        <f t="shared" si="0"/>
        <v>0.09</v>
      </c>
      <c r="G32" s="128">
        <f t="shared" si="1"/>
        <v>0.09</v>
      </c>
      <c r="H32" s="23"/>
      <c r="I32" s="23"/>
      <c r="J32" s="118"/>
      <c r="O32" s="118"/>
    </row>
    <row r="33" spans="2:9" ht="24" customHeight="1">
      <c r="B33" s="23"/>
      <c r="C33" s="23"/>
      <c r="D33" s="23"/>
      <c r="E33" s="23"/>
      <c r="F33" s="23"/>
      <c r="G33" s="23"/>
      <c r="H33" s="23"/>
      <c r="I33" s="23"/>
    </row>
    <row r="34" spans="2:9" ht="24" customHeight="1">
      <c r="B34" s="39" t="s">
        <v>209</v>
      </c>
      <c r="C34" s="39"/>
      <c r="D34" s="39" t="s">
        <v>210</v>
      </c>
      <c r="E34" s="23"/>
      <c r="F34" s="126">
        <v>42691</v>
      </c>
      <c r="G34" s="126"/>
      <c r="H34" s="23"/>
      <c r="I34" s="23"/>
    </row>
    <row r="35" spans="2:9" ht="24" customHeight="1">
      <c r="B35" s="38">
        <f>+B36-B23</f>
        <v>370</v>
      </c>
      <c r="C35" s="38"/>
      <c r="D35" s="38">
        <f>+D36-D23</f>
        <v>0</v>
      </c>
      <c r="E35" s="23"/>
      <c r="F35" s="23"/>
      <c r="G35" s="23"/>
      <c r="H35" s="23"/>
      <c r="I35" s="23"/>
    </row>
    <row r="36" spans="1:9" ht="24" customHeight="1">
      <c r="A36" s="4" t="s">
        <v>36</v>
      </c>
      <c r="B36" s="105">
        <f>SUM(B37:B46)</f>
        <v>7562</v>
      </c>
      <c r="C36" s="105"/>
      <c r="D36" s="106">
        <f>SUM(D37:D46)</f>
        <v>7700</v>
      </c>
      <c r="E36" s="23"/>
      <c r="F36" s="23"/>
      <c r="G36" s="23"/>
      <c r="H36" s="23"/>
      <c r="I36" s="23"/>
    </row>
    <row r="37" spans="1:11" ht="24" customHeight="1">
      <c r="A37" s="104" t="s">
        <v>170</v>
      </c>
      <c r="B37" s="105">
        <v>700</v>
      </c>
      <c r="C37" s="105"/>
      <c r="D37" s="85">
        <v>700</v>
      </c>
      <c r="E37" s="1">
        <f>+B37/$B$36</f>
        <v>0.0925681036762761</v>
      </c>
      <c r="F37" s="1">
        <v>641</v>
      </c>
      <c r="K37" s="118"/>
    </row>
    <row r="38" spans="1:11" ht="24" customHeight="1">
      <c r="A38" s="104" t="s">
        <v>171</v>
      </c>
      <c r="B38" s="105">
        <v>1250</v>
      </c>
      <c r="C38" s="105"/>
      <c r="D38" s="85">
        <v>1330</v>
      </c>
      <c r="E38" s="1">
        <f>+B38/$B$36</f>
        <v>0.165300185136207</v>
      </c>
      <c r="F38" s="1">
        <v>1145.57</v>
      </c>
      <c r="K38" s="118"/>
    </row>
    <row r="39" spans="1:11" ht="24" customHeight="1">
      <c r="A39" s="104" t="s">
        <v>172</v>
      </c>
      <c r="B39" s="105">
        <v>60</v>
      </c>
      <c r="C39" s="105"/>
      <c r="D39" s="85">
        <v>100</v>
      </c>
      <c r="E39" s="1">
        <f>+B39/$B$36</f>
        <v>0.00793440888653795</v>
      </c>
      <c r="F39" s="1">
        <v>54</v>
      </c>
      <c r="K39" s="118"/>
    </row>
    <row r="40" spans="1:6" ht="24" customHeight="1">
      <c r="A40" s="104" t="s">
        <v>173</v>
      </c>
      <c r="B40" s="105">
        <v>18</v>
      </c>
      <c r="C40" s="105"/>
      <c r="D40" s="85"/>
      <c r="F40" s="1">
        <v>18</v>
      </c>
    </row>
    <row r="41" spans="1:6" ht="24" customHeight="1">
      <c r="A41" s="104" t="s">
        <v>83</v>
      </c>
      <c r="B41" s="85">
        <v>500</v>
      </c>
      <c r="C41" s="85"/>
      <c r="D41" s="85">
        <v>1600</v>
      </c>
      <c r="F41" s="1">
        <v>115.12</v>
      </c>
    </row>
    <row r="42" spans="1:6" ht="24" customHeight="1">
      <c r="A42" s="104" t="s">
        <v>174</v>
      </c>
      <c r="B42" s="85">
        <v>250</v>
      </c>
      <c r="C42" s="85"/>
      <c r="D42" s="85">
        <v>800</v>
      </c>
      <c r="F42" s="1">
        <v>58</v>
      </c>
    </row>
    <row r="43" spans="1:6" ht="24" customHeight="1">
      <c r="A43" s="104" t="s">
        <v>175</v>
      </c>
      <c r="B43" s="85">
        <v>153</v>
      </c>
      <c r="C43" s="85"/>
      <c r="D43" s="85">
        <v>160</v>
      </c>
      <c r="F43" s="1">
        <v>152.55</v>
      </c>
    </row>
    <row r="44" spans="1:6" ht="24" customHeight="1">
      <c r="A44" s="104" t="s">
        <v>176</v>
      </c>
      <c r="B44" s="85">
        <v>4600</v>
      </c>
      <c r="C44" s="85"/>
      <c r="D44" s="85">
        <v>2980</v>
      </c>
      <c r="F44" s="1">
        <v>4527</v>
      </c>
    </row>
    <row r="45" spans="1:6" ht="24" customHeight="1">
      <c r="A45" s="104" t="s">
        <v>177</v>
      </c>
      <c r="B45" s="85">
        <v>1</v>
      </c>
      <c r="C45" s="85"/>
      <c r="D45" s="85">
        <v>0</v>
      </c>
      <c r="F45" s="1">
        <v>0.62</v>
      </c>
    </row>
    <row r="46" spans="1:4" ht="24" customHeight="1">
      <c r="A46" s="104" t="s">
        <v>154</v>
      </c>
      <c r="B46" s="85">
        <v>30</v>
      </c>
      <c r="C46" s="85"/>
      <c r="D46" s="85">
        <v>30</v>
      </c>
    </row>
    <row r="47" spans="1:6" ht="24" customHeight="1">
      <c r="A47" s="125" t="s">
        <v>211</v>
      </c>
      <c r="F47" s="1">
        <v>28</v>
      </c>
    </row>
  </sheetData>
  <mergeCells count="5">
    <mergeCell ref="A4:A5"/>
    <mergeCell ref="B4:B5"/>
    <mergeCell ref="A1:G1"/>
    <mergeCell ref="D4:G4"/>
    <mergeCell ref="C4:C5"/>
  </mergeCells>
  <dataValidations count="1">
    <dataValidation type="whole" allowBlank="1" showInputMessage="1" showErrorMessage="1" sqref="D36 D23:D30 D8:D20">
      <formula1>-99999999</formula1>
      <formula2>99999999</formula2>
    </dataValidation>
  </dataValidations>
  <printOptions horizontalCentered="1"/>
  <pageMargins left="0.5905511811023623" right="0.35433070866141736" top="0.7874015748031497" bottom="0.3937007874015748" header="0" footer="0"/>
  <pageSetup firstPageNumber="10" useFirstPageNumber="1"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showZeros="0" tabSelected="1" view="pageBreakPreview" zoomScaleSheetLayoutView="100" workbookViewId="0" topLeftCell="A1">
      <selection activeCell="E12" sqref="E12"/>
    </sheetView>
  </sheetViews>
  <sheetFormatPr defaultColWidth="9.00390625" defaultRowHeight="29.25" customHeight="1"/>
  <cols>
    <col min="1" max="1" width="24.125" style="19" customWidth="1"/>
    <col min="2" max="2" width="12.875" style="19" customWidth="1"/>
    <col min="3" max="3" width="12.00390625" style="19" customWidth="1"/>
    <col min="4" max="4" width="10.625" style="19" customWidth="1"/>
    <col min="5" max="5" width="11.125" style="19" customWidth="1"/>
    <col min="6" max="6" width="8.875" style="19" customWidth="1"/>
    <col min="7" max="7" width="8.875" style="22" customWidth="1"/>
    <col min="8" max="16384" width="9.00390625" style="19" customWidth="1"/>
  </cols>
  <sheetData>
    <row r="1" spans="1:7" ht="33.75" customHeight="1">
      <c r="A1" s="203" t="s">
        <v>247</v>
      </c>
      <c r="B1" s="203"/>
      <c r="C1" s="203"/>
      <c r="D1" s="203"/>
      <c r="E1" s="203"/>
      <c r="F1" s="203"/>
      <c r="G1" s="203"/>
    </row>
    <row r="2" spans="1:7" ht="20.25" customHeight="1">
      <c r="A2" s="21"/>
      <c r="B2" s="21"/>
      <c r="C2" s="21"/>
      <c r="D2" s="21"/>
      <c r="E2" s="21"/>
      <c r="F2" s="21"/>
      <c r="G2" s="16" t="s">
        <v>15</v>
      </c>
    </row>
    <row r="3" ht="20.25" customHeight="1">
      <c r="G3" s="16" t="s">
        <v>20</v>
      </c>
    </row>
    <row r="4" spans="1:7" ht="19.5" customHeight="1">
      <c r="A4" s="174" t="s">
        <v>2</v>
      </c>
      <c r="B4" s="171" t="s">
        <v>264</v>
      </c>
      <c r="C4" s="175" t="s">
        <v>248</v>
      </c>
      <c r="D4" s="175"/>
      <c r="E4" s="175"/>
      <c r="F4" s="175"/>
      <c r="G4" s="175"/>
    </row>
    <row r="5" spans="1:7" ht="19.5" customHeight="1">
      <c r="A5" s="174"/>
      <c r="B5" s="171"/>
      <c r="C5" s="175" t="s">
        <v>5</v>
      </c>
      <c r="D5" s="204" t="s">
        <v>180</v>
      </c>
      <c r="E5" s="204"/>
      <c r="F5" s="175" t="s">
        <v>6</v>
      </c>
      <c r="G5" s="205" t="s">
        <v>0</v>
      </c>
    </row>
    <row r="6" spans="1:7" ht="32.25" customHeight="1">
      <c r="A6" s="174"/>
      <c r="B6" s="171"/>
      <c r="C6" s="175"/>
      <c r="D6" s="120" t="s">
        <v>181</v>
      </c>
      <c r="E6" s="120" t="s">
        <v>202</v>
      </c>
      <c r="F6" s="175"/>
      <c r="G6" s="205"/>
    </row>
    <row r="7" spans="1:7" ht="29.25" customHeight="1">
      <c r="A7" s="121" t="s">
        <v>206</v>
      </c>
      <c r="B7" s="140">
        <f>SUM(B8:B27)</f>
        <v>166396</v>
      </c>
      <c r="C7" s="140">
        <f>SUM(C8:C27)</f>
        <v>168465</v>
      </c>
      <c r="D7" s="140">
        <f>SUM(D8:D27)</f>
        <v>137583</v>
      </c>
      <c r="E7" s="140">
        <f>SUM(E8:E27)</f>
        <v>30882</v>
      </c>
      <c r="F7" s="140">
        <f>SUM(F8:F27)</f>
        <v>2069</v>
      </c>
      <c r="G7" s="129">
        <f>+C7/B7-1</f>
        <v>0.012</v>
      </c>
    </row>
    <row r="8" spans="1:7" ht="29.25" customHeight="1">
      <c r="A8" s="122" t="s">
        <v>182</v>
      </c>
      <c r="B8" s="123">
        <v>15406</v>
      </c>
      <c r="C8" s="141">
        <f>+D8+E8</f>
        <v>16360</v>
      </c>
      <c r="D8" s="141">
        <v>16342</v>
      </c>
      <c r="E8" s="141">
        <v>18</v>
      </c>
      <c r="F8" s="37">
        <f aca="true" t="shared" si="0" ref="F8:F27">+C8-B8</f>
        <v>954</v>
      </c>
      <c r="G8" s="129">
        <f aca="true" t="shared" si="1" ref="G8:G27">+C8/B8-1</f>
        <v>0.062</v>
      </c>
    </row>
    <row r="9" spans="1:7" ht="29.25" customHeight="1">
      <c r="A9" s="122" t="s">
        <v>183</v>
      </c>
      <c r="B9" s="123">
        <v>316</v>
      </c>
      <c r="C9" s="141">
        <f aca="true" t="shared" si="2" ref="C9:C27">+D9+E9</f>
        <v>333</v>
      </c>
      <c r="D9" s="141">
        <v>333</v>
      </c>
      <c r="E9" s="141">
        <v>0</v>
      </c>
      <c r="F9" s="37">
        <f t="shared" si="0"/>
        <v>17</v>
      </c>
      <c r="G9" s="129">
        <f t="shared" si="1"/>
        <v>0.054</v>
      </c>
    </row>
    <row r="10" spans="1:7" ht="29.25" customHeight="1">
      <c r="A10" s="122" t="s">
        <v>184</v>
      </c>
      <c r="B10" s="123">
        <v>9821</v>
      </c>
      <c r="C10" s="141">
        <f t="shared" si="2"/>
        <v>6523</v>
      </c>
      <c r="D10" s="141">
        <v>6498</v>
      </c>
      <c r="E10" s="141">
        <v>25</v>
      </c>
      <c r="F10" s="37">
        <f t="shared" si="0"/>
        <v>-3298</v>
      </c>
      <c r="G10" s="129">
        <f t="shared" si="1"/>
        <v>-0.336</v>
      </c>
    </row>
    <row r="11" spans="1:7" ht="29.25" customHeight="1">
      <c r="A11" s="122" t="s">
        <v>185</v>
      </c>
      <c r="B11" s="123">
        <v>42693</v>
      </c>
      <c r="C11" s="141">
        <f t="shared" si="2"/>
        <v>43932</v>
      </c>
      <c r="D11" s="141">
        <v>39232</v>
      </c>
      <c r="E11" s="141">
        <f>2646+2054</f>
        <v>4700</v>
      </c>
      <c r="F11" s="37">
        <f t="shared" si="0"/>
        <v>1239</v>
      </c>
      <c r="G11" s="129">
        <f t="shared" si="1"/>
        <v>0.029</v>
      </c>
    </row>
    <row r="12" spans="1:7" ht="29.25" customHeight="1">
      <c r="A12" s="122" t="s">
        <v>186</v>
      </c>
      <c r="B12" s="123">
        <v>197</v>
      </c>
      <c r="C12" s="141">
        <f t="shared" si="2"/>
        <v>197</v>
      </c>
      <c r="D12" s="141">
        <v>197</v>
      </c>
      <c r="E12" s="141">
        <v>0</v>
      </c>
      <c r="F12" s="37">
        <f t="shared" si="0"/>
        <v>0</v>
      </c>
      <c r="G12" s="129">
        <f t="shared" si="1"/>
        <v>0</v>
      </c>
    </row>
    <row r="13" spans="1:7" ht="29.25" customHeight="1">
      <c r="A13" s="122" t="s">
        <v>187</v>
      </c>
      <c r="B13" s="123">
        <v>1624</v>
      </c>
      <c r="C13" s="141">
        <f t="shared" si="2"/>
        <v>1391</v>
      </c>
      <c r="D13" s="141">
        <v>1217</v>
      </c>
      <c r="E13" s="141">
        <f>134+40</f>
        <v>174</v>
      </c>
      <c r="F13" s="37">
        <f t="shared" si="0"/>
        <v>-233</v>
      </c>
      <c r="G13" s="129">
        <f t="shared" si="1"/>
        <v>-0.143</v>
      </c>
    </row>
    <row r="14" spans="1:7" ht="29.25" customHeight="1">
      <c r="A14" s="122" t="s">
        <v>188</v>
      </c>
      <c r="B14" s="123">
        <v>19106</v>
      </c>
      <c r="C14" s="124">
        <f t="shared" si="2"/>
        <v>19869</v>
      </c>
      <c r="D14" s="124">
        <v>12147</v>
      </c>
      <c r="E14" s="124">
        <v>7722</v>
      </c>
      <c r="F14" s="37">
        <f t="shared" si="0"/>
        <v>763</v>
      </c>
      <c r="G14" s="129">
        <f t="shared" si="1"/>
        <v>0.04</v>
      </c>
    </row>
    <row r="15" spans="1:7" ht="29.25" customHeight="1">
      <c r="A15" s="122" t="s">
        <v>189</v>
      </c>
      <c r="B15" s="123">
        <v>26679</v>
      </c>
      <c r="C15" s="124">
        <f t="shared" si="2"/>
        <v>23059</v>
      </c>
      <c r="D15" s="124">
        <v>9947</v>
      </c>
      <c r="E15" s="124">
        <v>13112</v>
      </c>
      <c r="F15" s="37">
        <f t="shared" si="0"/>
        <v>-3620</v>
      </c>
      <c r="G15" s="129">
        <f t="shared" si="1"/>
        <v>-0.136</v>
      </c>
    </row>
    <row r="16" spans="1:7" ht="29.25" customHeight="1">
      <c r="A16" s="122" t="s">
        <v>190</v>
      </c>
      <c r="B16" s="123">
        <v>470</v>
      </c>
      <c r="C16" s="124">
        <f t="shared" si="2"/>
        <v>1950</v>
      </c>
      <c r="D16" s="124">
        <v>441</v>
      </c>
      <c r="E16" s="124">
        <v>1509</v>
      </c>
      <c r="F16" s="37">
        <f t="shared" si="0"/>
        <v>1480</v>
      </c>
      <c r="G16" s="129">
        <f t="shared" si="1"/>
        <v>3.149</v>
      </c>
    </row>
    <row r="17" spans="1:7" ht="29.25" customHeight="1">
      <c r="A17" s="122" t="s">
        <v>191</v>
      </c>
      <c r="B17" s="123">
        <v>3602</v>
      </c>
      <c r="C17" s="124">
        <f t="shared" si="2"/>
        <v>3662</v>
      </c>
      <c r="D17" s="124">
        <v>3662</v>
      </c>
      <c r="E17" s="124">
        <v>0</v>
      </c>
      <c r="F17" s="37">
        <f t="shared" si="0"/>
        <v>60</v>
      </c>
      <c r="G17" s="129">
        <f t="shared" si="1"/>
        <v>0.017</v>
      </c>
    </row>
    <row r="18" spans="1:7" ht="29.25" customHeight="1">
      <c r="A18" s="122" t="s">
        <v>192</v>
      </c>
      <c r="B18" s="123">
        <v>18603</v>
      </c>
      <c r="C18" s="124">
        <f t="shared" si="2"/>
        <v>19240</v>
      </c>
      <c r="D18" s="124">
        <v>16743</v>
      </c>
      <c r="E18" s="124">
        <f>2419+78</f>
        <v>2497</v>
      </c>
      <c r="F18" s="37">
        <f t="shared" si="0"/>
        <v>637</v>
      </c>
      <c r="G18" s="129">
        <f t="shared" si="1"/>
        <v>0.034</v>
      </c>
    </row>
    <row r="19" spans="1:7" ht="29.25" customHeight="1">
      <c r="A19" s="122" t="s">
        <v>193</v>
      </c>
      <c r="B19" s="123">
        <v>506</v>
      </c>
      <c r="C19" s="124">
        <f t="shared" si="2"/>
        <v>639</v>
      </c>
      <c r="D19" s="124">
        <v>639</v>
      </c>
      <c r="E19" s="124">
        <v>0</v>
      </c>
      <c r="F19" s="37">
        <f t="shared" si="0"/>
        <v>133</v>
      </c>
      <c r="G19" s="129">
        <f t="shared" si="1"/>
        <v>0.263</v>
      </c>
    </row>
    <row r="20" spans="1:7" ht="29.25" customHeight="1">
      <c r="A20" s="122" t="s">
        <v>201</v>
      </c>
      <c r="B20" s="123">
        <v>249</v>
      </c>
      <c r="C20" s="124">
        <f t="shared" si="2"/>
        <v>255</v>
      </c>
      <c r="D20" s="124">
        <v>255</v>
      </c>
      <c r="E20" s="124">
        <v>0</v>
      </c>
      <c r="F20" s="37">
        <f t="shared" si="0"/>
        <v>6</v>
      </c>
      <c r="G20" s="129">
        <f t="shared" si="1"/>
        <v>0.024</v>
      </c>
    </row>
    <row r="21" spans="1:7" ht="29.25" customHeight="1">
      <c r="A21" s="122" t="s">
        <v>200</v>
      </c>
      <c r="B21" s="123">
        <v>1059</v>
      </c>
      <c r="C21" s="124">
        <f t="shared" si="2"/>
        <v>995</v>
      </c>
      <c r="D21" s="124">
        <v>995</v>
      </c>
      <c r="E21" s="124">
        <v>0</v>
      </c>
      <c r="F21" s="37">
        <f t="shared" si="0"/>
        <v>-64</v>
      </c>
      <c r="G21" s="129">
        <f t="shared" si="1"/>
        <v>-0.06</v>
      </c>
    </row>
    <row r="22" spans="1:7" ht="29.25" customHeight="1">
      <c r="A22" s="122" t="s">
        <v>199</v>
      </c>
      <c r="B22" s="123">
        <v>1166</v>
      </c>
      <c r="C22" s="124">
        <f t="shared" si="2"/>
        <v>1311</v>
      </c>
      <c r="D22" s="124">
        <v>1307</v>
      </c>
      <c r="E22" s="124">
        <v>4</v>
      </c>
      <c r="F22" s="37">
        <f t="shared" si="0"/>
        <v>145</v>
      </c>
      <c r="G22" s="129">
        <f t="shared" si="1"/>
        <v>0.124</v>
      </c>
    </row>
    <row r="23" spans="1:7" ht="29.25" customHeight="1">
      <c r="A23" s="122" t="s">
        <v>198</v>
      </c>
      <c r="B23" s="123">
        <v>887</v>
      </c>
      <c r="C23" s="124">
        <f t="shared" si="2"/>
        <v>144</v>
      </c>
      <c r="D23" s="124">
        <v>30</v>
      </c>
      <c r="E23" s="124">
        <v>114</v>
      </c>
      <c r="F23" s="37">
        <f t="shared" si="0"/>
        <v>-743</v>
      </c>
      <c r="G23" s="129">
        <f t="shared" si="1"/>
        <v>-0.838</v>
      </c>
    </row>
    <row r="24" spans="1:7" ht="29.25" customHeight="1">
      <c r="A24" s="122" t="s">
        <v>197</v>
      </c>
      <c r="B24" s="123">
        <v>608</v>
      </c>
      <c r="C24" s="124">
        <f t="shared" si="2"/>
        <v>607</v>
      </c>
      <c r="D24" s="124">
        <v>607</v>
      </c>
      <c r="E24" s="124">
        <v>0</v>
      </c>
      <c r="F24" s="37">
        <f t="shared" si="0"/>
        <v>-1</v>
      </c>
      <c r="G24" s="129">
        <f t="shared" si="1"/>
        <v>-0.002</v>
      </c>
    </row>
    <row r="25" spans="1:10" ht="29.25" customHeight="1">
      <c r="A25" s="122" t="s">
        <v>196</v>
      </c>
      <c r="B25" s="123">
        <v>5982</v>
      </c>
      <c r="C25" s="124">
        <f t="shared" si="2"/>
        <v>4506</v>
      </c>
      <c r="D25" s="124">
        <v>4506</v>
      </c>
      <c r="E25" s="124">
        <v>0</v>
      </c>
      <c r="F25" s="37">
        <f t="shared" si="0"/>
        <v>-1476</v>
      </c>
      <c r="G25" s="129">
        <f t="shared" si="1"/>
        <v>-0.247</v>
      </c>
      <c r="I25" s="156">
        <f>+D7-D25</f>
        <v>133077</v>
      </c>
      <c r="J25" s="157">
        <f>+D25/I25</f>
        <v>0.0339</v>
      </c>
    </row>
    <row r="26" spans="1:10" ht="29.25" customHeight="1">
      <c r="A26" s="122" t="s">
        <v>194</v>
      </c>
      <c r="B26" s="123">
        <v>1500</v>
      </c>
      <c r="C26" s="124">
        <f t="shared" si="2"/>
        <v>3107</v>
      </c>
      <c r="D26" s="124">
        <v>2100</v>
      </c>
      <c r="E26" s="124">
        <v>1007</v>
      </c>
      <c r="F26" s="37">
        <f t="shared" si="0"/>
        <v>1607</v>
      </c>
      <c r="G26" s="129">
        <f t="shared" si="1"/>
        <v>1.071</v>
      </c>
      <c r="I26" s="156">
        <f>+C7-C25</f>
        <v>163959</v>
      </c>
      <c r="J26" s="157">
        <f>+C25/I26</f>
        <v>0.0275</v>
      </c>
    </row>
    <row r="27" spans="1:7" ht="29.25" customHeight="1">
      <c r="A27" s="122" t="s">
        <v>195</v>
      </c>
      <c r="B27" s="123">
        <v>15922</v>
      </c>
      <c r="C27" s="124">
        <f t="shared" si="2"/>
        <v>20385</v>
      </c>
      <c r="D27" s="124">
        <f>20385</f>
        <v>20385</v>
      </c>
      <c r="E27" s="124"/>
      <c r="F27" s="37">
        <f t="shared" si="0"/>
        <v>4463</v>
      </c>
      <c r="G27" s="129">
        <f t="shared" si="1"/>
        <v>0.28</v>
      </c>
    </row>
    <row r="28" spans="2:7" ht="29.25" customHeight="1">
      <c r="B28" s="25"/>
      <c r="C28" s="25"/>
      <c r="D28" s="25"/>
      <c r="E28" s="25"/>
      <c r="F28" s="25"/>
      <c r="G28" s="27"/>
    </row>
    <row r="29" spans="2:7" ht="29.25" customHeight="1">
      <c r="B29" s="25"/>
      <c r="C29" s="25"/>
      <c r="D29" s="25"/>
      <c r="E29" s="25"/>
      <c r="F29" s="25"/>
      <c r="G29" s="27"/>
    </row>
    <row r="30" spans="2:7" ht="29.25" customHeight="1">
      <c r="B30" s="25"/>
      <c r="C30" s="25"/>
      <c r="D30" s="25"/>
      <c r="E30" s="25"/>
      <c r="F30" s="25"/>
      <c r="G30" s="27"/>
    </row>
    <row r="31" spans="2:7" ht="29.25" customHeight="1">
      <c r="B31" s="25"/>
      <c r="F31" s="25"/>
      <c r="G31" s="27"/>
    </row>
  </sheetData>
  <mergeCells count="8">
    <mergeCell ref="A1:G1"/>
    <mergeCell ref="A4:A6"/>
    <mergeCell ref="C4:G4"/>
    <mergeCell ref="B4:B6"/>
    <mergeCell ref="C5:C6"/>
    <mergeCell ref="D5:E5"/>
    <mergeCell ref="F5:F6"/>
    <mergeCell ref="G5:G6"/>
  </mergeCells>
  <printOptions horizontalCentered="1"/>
  <pageMargins left="0.5905511811023623" right="0.5511811023622047" top="0.7874015748031497" bottom="0.3937007874015748" header="0" footer="0"/>
  <pageSetup firstPageNumber="10" useFirstPageNumber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showZeros="0" view="pageBreakPreview" zoomScale="115" zoomScaleSheetLayoutView="115" workbookViewId="0" topLeftCell="A1">
      <selection activeCell="B10" sqref="B10"/>
    </sheetView>
  </sheetViews>
  <sheetFormatPr defaultColWidth="9.00390625" defaultRowHeight="38.25" customHeight="1"/>
  <cols>
    <col min="1" max="1" width="28.75390625" style="1" customWidth="1"/>
    <col min="2" max="2" width="10.75390625" style="1" customWidth="1"/>
    <col min="3" max="3" width="11.50390625" style="1" customWidth="1"/>
    <col min="4" max="5" width="9.375" style="1" customWidth="1"/>
    <col min="6" max="16384" width="9.00390625" style="1" customWidth="1"/>
  </cols>
  <sheetData>
    <row r="1" spans="1:5" ht="38.25" customHeight="1">
      <c r="A1" s="181" t="s">
        <v>214</v>
      </c>
      <c r="B1" s="181"/>
      <c r="C1" s="181"/>
      <c r="D1" s="181"/>
      <c r="E1" s="181"/>
    </row>
    <row r="2" spans="1:5" ht="21" customHeight="1">
      <c r="A2" s="17"/>
      <c r="B2" s="17"/>
      <c r="C2" s="17"/>
      <c r="D2" s="17"/>
      <c r="E2" s="16" t="s">
        <v>14</v>
      </c>
    </row>
    <row r="3" spans="1:5" ht="21.75" customHeight="1">
      <c r="A3" s="2"/>
      <c r="B3" s="9"/>
      <c r="C3" s="9"/>
      <c r="D3" s="9"/>
      <c r="E3" s="16" t="s">
        <v>20</v>
      </c>
    </row>
    <row r="4" spans="1:5" ht="48" customHeight="1">
      <c r="A4" s="206" t="s">
        <v>2</v>
      </c>
      <c r="B4" s="208" t="s">
        <v>215</v>
      </c>
      <c r="C4" s="186" t="s">
        <v>216</v>
      </c>
      <c r="D4" s="187"/>
      <c r="E4" s="202"/>
    </row>
    <row r="5" spans="1:5" ht="48" customHeight="1">
      <c r="A5" s="207"/>
      <c r="B5" s="209"/>
      <c r="C5" s="14" t="s">
        <v>7</v>
      </c>
      <c r="D5" s="10" t="s">
        <v>6</v>
      </c>
      <c r="E5" s="11" t="s">
        <v>1</v>
      </c>
    </row>
    <row r="6" spans="1:7" ht="48" customHeight="1">
      <c r="A6" s="3" t="s">
        <v>43</v>
      </c>
      <c r="B6" s="34">
        <f>SUM(B7:B14)</f>
        <v>30679</v>
      </c>
      <c r="C6" s="35">
        <f>SUM(C7:C14)</f>
        <v>83600</v>
      </c>
      <c r="D6" s="34">
        <f>+C6-B6</f>
        <v>52921</v>
      </c>
      <c r="E6" s="128">
        <f>+D6/B6</f>
        <v>1.725</v>
      </c>
      <c r="F6" s="23"/>
      <c r="G6" s="23"/>
    </row>
    <row r="7" spans="1:7" ht="48" customHeight="1">
      <c r="A7" s="4" t="s">
        <v>3</v>
      </c>
      <c r="B7" s="36">
        <v>28000</v>
      </c>
      <c r="C7" s="35">
        <v>80000</v>
      </c>
      <c r="D7" s="34">
        <f aca="true" t="shared" si="0" ref="D7:D14">+C7-B7</f>
        <v>52000</v>
      </c>
      <c r="E7" s="128">
        <f aca="true" t="shared" si="1" ref="E7:E14">+D7/B7</f>
        <v>1.857</v>
      </c>
      <c r="F7" s="23"/>
      <c r="G7" s="23"/>
    </row>
    <row r="8" spans="1:7" ht="48" customHeight="1">
      <c r="A8" s="4" t="s">
        <v>8</v>
      </c>
      <c r="B8" s="36">
        <v>450</v>
      </c>
      <c r="C8" s="35">
        <v>1100</v>
      </c>
      <c r="D8" s="34">
        <f t="shared" si="0"/>
        <v>650</v>
      </c>
      <c r="E8" s="128">
        <f t="shared" si="1"/>
        <v>1.444</v>
      </c>
      <c r="F8" s="23"/>
      <c r="G8" s="23"/>
    </row>
    <row r="9" spans="1:7" ht="48" customHeight="1">
      <c r="A9" s="4" t="s">
        <v>4</v>
      </c>
      <c r="B9" s="36">
        <v>100</v>
      </c>
      <c r="C9" s="35">
        <v>200</v>
      </c>
      <c r="D9" s="34">
        <f t="shared" si="0"/>
        <v>100</v>
      </c>
      <c r="E9" s="128">
        <f t="shared" si="1"/>
        <v>1</v>
      </c>
      <c r="F9" s="23"/>
      <c r="G9" s="23"/>
    </row>
    <row r="10" spans="1:7" ht="48" customHeight="1">
      <c r="A10" s="4" t="s">
        <v>9</v>
      </c>
      <c r="B10" s="36">
        <v>780</v>
      </c>
      <c r="C10" s="35">
        <v>1000</v>
      </c>
      <c r="D10" s="34">
        <f t="shared" si="0"/>
        <v>220</v>
      </c>
      <c r="E10" s="128">
        <f t="shared" si="1"/>
        <v>0.282</v>
      </c>
      <c r="F10" s="23"/>
      <c r="G10" s="23"/>
    </row>
    <row r="11" spans="1:7" ht="48" customHeight="1">
      <c r="A11" s="4" t="s">
        <v>178</v>
      </c>
      <c r="B11" s="36">
        <v>450</v>
      </c>
      <c r="C11" s="35">
        <v>600</v>
      </c>
      <c r="D11" s="34">
        <f t="shared" si="0"/>
        <v>150</v>
      </c>
      <c r="E11" s="128">
        <f t="shared" si="1"/>
        <v>0.333</v>
      </c>
      <c r="F11" s="23"/>
      <c r="G11" s="23"/>
    </row>
    <row r="12" spans="1:7" ht="48" customHeight="1">
      <c r="A12" s="4" t="s">
        <v>49</v>
      </c>
      <c r="B12" s="36">
        <v>129</v>
      </c>
      <c r="C12" s="35">
        <v>0</v>
      </c>
      <c r="D12" s="34">
        <f t="shared" si="0"/>
        <v>-129</v>
      </c>
      <c r="E12" s="128">
        <f t="shared" si="1"/>
        <v>-1</v>
      </c>
      <c r="F12" s="23"/>
      <c r="G12" s="23"/>
    </row>
    <row r="13" spans="1:7" ht="48" customHeight="1">
      <c r="A13" s="4" t="s">
        <v>48</v>
      </c>
      <c r="B13" s="36">
        <v>550</v>
      </c>
      <c r="C13" s="35">
        <v>500</v>
      </c>
      <c r="D13" s="34">
        <f t="shared" si="0"/>
        <v>-50</v>
      </c>
      <c r="E13" s="128">
        <f t="shared" si="1"/>
        <v>-0.091</v>
      </c>
      <c r="F13" s="23"/>
      <c r="G13" s="23"/>
    </row>
    <row r="14" spans="1:7" ht="48" customHeight="1">
      <c r="A14" s="4" t="s">
        <v>10</v>
      </c>
      <c r="B14" s="36">
        <v>220</v>
      </c>
      <c r="C14" s="35">
        <v>200</v>
      </c>
      <c r="D14" s="34">
        <f t="shared" si="0"/>
        <v>-20</v>
      </c>
      <c r="E14" s="128">
        <f t="shared" si="1"/>
        <v>-0.091</v>
      </c>
      <c r="F14" s="23"/>
      <c r="G14" s="23"/>
    </row>
    <row r="15" spans="2:7" ht="38.25" customHeight="1">
      <c r="B15" s="38">
        <f>+C7+C8+C9</f>
        <v>81300</v>
      </c>
      <c r="C15" s="33">
        <f>+C10+C11+C12+C13+C14</f>
        <v>2300</v>
      </c>
      <c r="D15" s="23"/>
      <c r="E15" s="23"/>
      <c r="F15" s="23"/>
      <c r="G15" s="23"/>
    </row>
    <row r="16" spans="2:7" ht="38.25" customHeight="1">
      <c r="B16" s="23"/>
      <c r="C16" s="23"/>
      <c r="D16" s="23"/>
      <c r="E16" s="23"/>
      <c r="F16" s="23"/>
      <c r="G16" s="23"/>
    </row>
    <row r="17" spans="2:7" ht="38.25" customHeight="1">
      <c r="B17" s="23"/>
      <c r="C17" s="23"/>
      <c r="D17" s="23"/>
      <c r="E17" s="23"/>
      <c r="F17" s="23"/>
      <c r="G17" s="23"/>
    </row>
    <row r="18" spans="2:7" ht="38.25" customHeight="1">
      <c r="B18" s="23"/>
      <c r="C18" s="23"/>
      <c r="D18" s="23"/>
      <c r="E18" s="23"/>
      <c r="F18" s="23"/>
      <c r="G18" s="23"/>
    </row>
    <row r="19" spans="2:7" ht="38.25" customHeight="1">
      <c r="B19" s="23"/>
      <c r="C19" s="23"/>
      <c r="D19" s="23"/>
      <c r="E19" s="23"/>
      <c r="F19" s="23"/>
      <c r="G19" s="23"/>
    </row>
    <row r="20" spans="2:7" ht="38.25" customHeight="1">
      <c r="B20" s="23"/>
      <c r="C20" s="23"/>
      <c r="D20" s="23"/>
      <c r="E20" s="23"/>
      <c r="F20" s="23"/>
      <c r="G20" s="23"/>
    </row>
    <row r="21" spans="2:7" ht="38.25" customHeight="1">
      <c r="B21" s="23"/>
      <c r="C21" s="23"/>
      <c r="D21" s="23"/>
      <c r="E21" s="23"/>
      <c r="F21" s="23"/>
      <c r="G21" s="23"/>
    </row>
    <row r="22" spans="2:7" ht="38.25" customHeight="1">
      <c r="B22" s="23"/>
      <c r="C22" s="23"/>
      <c r="D22" s="23"/>
      <c r="E22" s="23"/>
      <c r="F22" s="23"/>
      <c r="G22" s="23"/>
    </row>
    <row r="23" spans="2:7" ht="38.25" customHeight="1">
      <c r="B23" s="23"/>
      <c r="C23" s="23"/>
      <c r="D23" s="23"/>
      <c r="E23" s="23"/>
      <c r="F23" s="23"/>
      <c r="G23" s="23"/>
    </row>
    <row r="24" spans="2:7" ht="38.25" customHeight="1">
      <c r="B24" s="23"/>
      <c r="C24" s="23"/>
      <c r="D24" s="23"/>
      <c r="E24" s="23"/>
      <c r="F24" s="23"/>
      <c r="G24" s="23"/>
    </row>
    <row r="25" spans="2:7" ht="38.25" customHeight="1">
      <c r="B25" s="23"/>
      <c r="C25" s="23"/>
      <c r="D25" s="23"/>
      <c r="E25" s="23"/>
      <c r="F25" s="23"/>
      <c r="G25" s="23"/>
    </row>
    <row r="26" spans="2:7" ht="38.25" customHeight="1">
      <c r="B26" s="23"/>
      <c r="C26" s="23"/>
      <c r="D26" s="23"/>
      <c r="E26" s="23"/>
      <c r="F26" s="23"/>
      <c r="G26" s="23"/>
    </row>
    <row r="27" spans="2:7" ht="38.25" customHeight="1">
      <c r="B27" s="23"/>
      <c r="C27" s="23"/>
      <c r="D27" s="23"/>
      <c r="E27" s="23"/>
      <c r="F27" s="23"/>
      <c r="G27" s="23"/>
    </row>
    <row r="28" spans="2:7" ht="38.25" customHeight="1">
      <c r="B28" s="23"/>
      <c r="C28" s="23"/>
      <c r="D28" s="23"/>
      <c r="E28" s="23"/>
      <c r="F28" s="23"/>
      <c r="G28" s="23"/>
    </row>
    <row r="29" spans="2:7" ht="38.25" customHeight="1">
      <c r="B29" s="23"/>
      <c r="C29" s="23"/>
      <c r="D29" s="23"/>
      <c r="E29" s="23"/>
      <c r="F29" s="23"/>
      <c r="G29" s="23"/>
    </row>
  </sheetData>
  <mergeCells count="4">
    <mergeCell ref="A1:E1"/>
    <mergeCell ref="A4:A5"/>
    <mergeCell ref="C4:E4"/>
    <mergeCell ref="B4:B5"/>
  </mergeCells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showZeros="0" view="pageBreakPreview" zoomScale="115" zoomScaleSheetLayoutView="115" workbookViewId="0" topLeftCell="A1">
      <selection activeCell="H9" sqref="H9"/>
    </sheetView>
  </sheetViews>
  <sheetFormatPr defaultColWidth="9.00390625" defaultRowHeight="46.5" customHeight="1"/>
  <cols>
    <col min="1" max="1" width="36.125" style="19" customWidth="1"/>
    <col min="2" max="2" width="11.125" style="19" customWidth="1"/>
    <col min="3" max="3" width="11.25390625" style="19" customWidth="1"/>
    <col min="4" max="4" width="10.875" style="19" customWidth="1"/>
    <col min="5" max="5" width="9.375" style="20" customWidth="1"/>
    <col min="6" max="6" width="8.625" style="19" customWidth="1"/>
    <col min="7" max="7" width="10.375" style="19" hidden="1" customWidth="1"/>
    <col min="8" max="16384" width="9.00390625" style="19" customWidth="1"/>
  </cols>
  <sheetData>
    <row r="1" spans="1:5" ht="46.5" customHeight="1">
      <c r="A1" s="203" t="s">
        <v>218</v>
      </c>
      <c r="B1" s="203"/>
      <c r="C1" s="203"/>
      <c r="D1" s="203"/>
      <c r="E1" s="203"/>
    </row>
    <row r="2" spans="1:5" ht="20.25" customHeight="1">
      <c r="A2" s="21"/>
      <c r="B2" s="21"/>
      <c r="C2" s="21"/>
      <c r="D2" s="21"/>
      <c r="E2" s="6" t="s">
        <v>16</v>
      </c>
    </row>
    <row r="3" ht="20.25" customHeight="1">
      <c r="E3" s="6" t="s">
        <v>20</v>
      </c>
    </row>
    <row r="4" spans="1:5" ht="54" customHeight="1">
      <c r="A4" s="210" t="s">
        <v>42</v>
      </c>
      <c r="B4" s="208" t="s">
        <v>217</v>
      </c>
      <c r="C4" s="161" t="s">
        <v>216</v>
      </c>
      <c r="D4" s="162"/>
      <c r="E4" s="163"/>
    </row>
    <row r="5" spans="1:5" ht="54" customHeight="1">
      <c r="A5" s="211"/>
      <c r="B5" s="209"/>
      <c r="C5" s="13" t="s">
        <v>5</v>
      </c>
      <c r="D5" s="13" t="s">
        <v>6</v>
      </c>
      <c r="E5" s="7" t="s">
        <v>0</v>
      </c>
    </row>
    <row r="6" spans="1:7" ht="54" customHeight="1">
      <c r="A6" s="8" t="s">
        <v>11</v>
      </c>
      <c r="B6" s="37">
        <f>SUM(B7:B14)</f>
        <v>87000</v>
      </c>
      <c r="C6" s="37">
        <f>SUM(C7:C14)</f>
        <v>83600</v>
      </c>
      <c r="D6" s="37">
        <f>+C6-B6</f>
        <v>-3400</v>
      </c>
      <c r="E6" s="129">
        <f>+D6/B6</f>
        <v>-0.039</v>
      </c>
      <c r="F6" s="25"/>
      <c r="G6" s="25">
        <v>1148871</v>
      </c>
    </row>
    <row r="7" spans="1:7" ht="54" customHeight="1">
      <c r="A7" s="4" t="s">
        <v>46</v>
      </c>
      <c r="B7" s="37">
        <v>80000</v>
      </c>
      <c r="C7" s="37">
        <v>80000</v>
      </c>
      <c r="D7" s="37">
        <f>+C7-B7</f>
        <v>0</v>
      </c>
      <c r="E7" s="129">
        <f aca="true" t="shared" si="0" ref="E7:E13">+D7/B7</f>
        <v>0</v>
      </c>
      <c r="F7" s="25"/>
      <c r="G7" s="25">
        <v>1028954</v>
      </c>
    </row>
    <row r="8" spans="1:7" ht="54" customHeight="1">
      <c r="A8" s="4" t="s">
        <v>44</v>
      </c>
      <c r="B8" s="37">
        <v>2000</v>
      </c>
      <c r="C8" s="37">
        <v>1100</v>
      </c>
      <c r="D8" s="37">
        <f aca="true" t="shared" si="1" ref="D8:D14">+C8-B8</f>
        <v>-900</v>
      </c>
      <c r="E8" s="129">
        <f t="shared" si="0"/>
        <v>-0.45</v>
      </c>
      <c r="F8" s="25"/>
      <c r="G8" s="25">
        <v>1086279</v>
      </c>
    </row>
    <row r="9" spans="1:7" ht="54" customHeight="1">
      <c r="A9" s="4" t="s">
        <v>45</v>
      </c>
      <c r="B9" s="37">
        <v>500</v>
      </c>
      <c r="C9" s="37">
        <v>200</v>
      </c>
      <c r="D9" s="37">
        <f t="shared" si="1"/>
        <v>-300</v>
      </c>
      <c r="E9" s="129">
        <f t="shared" si="0"/>
        <v>-0.6</v>
      </c>
      <c r="F9" s="25"/>
      <c r="G9" s="25">
        <v>26181</v>
      </c>
    </row>
    <row r="10" spans="1:7" ht="54" customHeight="1">
      <c r="A10" s="4" t="s">
        <v>47</v>
      </c>
      <c r="B10" s="37">
        <v>2100</v>
      </c>
      <c r="C10" s="37">
        <v>1000</v>
      </c>
      <c r="D10" s="37">
        <f t="shared" si="1"/>
        <v>-1100</v>
      </c>
      <c r="E10" s="129">
        <f t="shared" si="0"/>
        <v>-0.524</v>
      </c>
      <c r="F10" s="25"/>
      <c r="G10" s="25">
        <v>48103</v>
      </c>
    </row>
    <row r="11" spans="1:7" ht="54" customHeight="1">
      <c r="A11" s="4" t="s">
        <v>136</v>
      </c>
      <c r="B11" s="37">
        <v>500</v>
      </c>
      <c r="C11" s="37">
        <v>600</v>
      </c>
      <c r="D11" s="37">
        <f t="shared" si="1"/>
        <v>100</v>
      </c>
      <c r="E11" s="129">
        <f t="shared" si="0"/>
        <v>0.2</v>
      </c>
      <c r="F11" s="25"/>
      <c r="G11" s="25"/>
    </row>
    <row r="12" spans="1:7" ht="54" customHeight="1">
      <c r="A12" s="4" t="s">
        <v>133</v>
      </c>
      <c r="B12" s="37">
        <v>1300</v>
      </c>
      <c r="C12" s="37">
        <v>0</v>
      </c>
      <c r="D12" s="37">
        <f t="shared" si="1"/>
        <v>-1300</v>
      </c>
      <c r="E12" s="129">
        <f t="shared" si="0"/>
        <v>-1</v>
      </c>
      <c r="F12" s="25"/>
      <c r="G12" s="25"/>
    </row>
    <row r="13" spans="1:7" ht="54" customHeight="1">
      <c r="A13" s="4" t="s">
        <v>134</v>
      </c>
      <c r="B13" s="37">
        <v>600</v>
      </c>
      <c r="C13" s="37">
        <v>500</v>
      </c>
      <c r="D13" s="37">
        <f t="shared" si="1"/>
        <v>-100</v>
      </c>
      <c r="E13" s="129">
        <f t="shared" si="0"/>
        <v>-0.167</v>
      </c>
      <c r="F13" s="25"/>
      <c r="G13" s="25"/>
    </row>
    <row r="14" spans="1:7" ht="54" customHeight="1">
      <c r="A14" s="4" t="s">
        <v>135</v>
      </c>
      <c r="B14" s="37"/>
      <c r="C14" s="37">
        <v>200</v>
      </c>
      <c r="D14" s="37">
        <f t="shared" si="1"/>
        <v>200</v>
      </c>
      <c r="E14" s="129"/>
      <c r="F14" s="25"/>
      <c r="G14" s="25">
        <v>2536</v>
      </c>
    </row>
    <row r="15" spans="2:7" ht="46.5" customHeight="1">
      <c r="B15" s="25"/>
      <c r="C15" s="25"/>
      <c r="D15" s="25"/>
      <c r="E15" s="26"/>
      <c r="F15" s="25"/>
      <c r="G15" s="25"/>
    </row>
    <row r="16" spans="2:7" ht="46.5" customHeight="1">
      <c r="B16" s="25"/>
      <c r="C16" s="25"/>
      <c r="D16" s="25"/>
      <c r="E16" s="26"/>
      <c r="F16" s="25"/>
      <c r="G16" s="25"/>
    </row>
    <row r="17" spans="2:7" ht="46.5" customHeight="1">
      <c r="B17" s="25"/>
      <c r="C17" s="25"/>
      <c r="D17" s="25"/>
      <c r="E17" s="26"/>
      <c r="F17" s="25"/>
      <c r="G17" s="25"/>
    </row>
    <row r="18" spans="2:7" ht="46.5" customHeight="1">
      <c r="B18" s="25"/>
      <c r="C18" s="25"/>
      <c r="D18" s="25"/>
      <c r="E18" s="26"/>
      <c r="F18" s="25"/>
      <c r="G18" s="25"/>
    </row>
    <row r="19" spans="2:7" ht="46.5" customHeight="1">
      <c r="B19" s="25"/>
      <c r="C19" s="25"/>
      <c r="D19" s="25"/>
      <c r="E19" s="26"/>
      <c r="F19" s="25"/>
      <c r="G19" s="25"/>
    </row>
    <row r="20" spans="2:7" ht="46.5" customHeight="1">
      <c r="B20" s="25"/>
      <c r="C20" s="25"/>
      <c r="D20" s="25"/>
      <c r="E20" s="26"/>
      <c r="F20" s="25"/>
      <c r="G20" s="25"/>
    </row>
    <row r="21" spans="2:7" ht="46.5" customHeight="1">
      <c r="B21" s="25"/>
      <c r="C21" s="25"/>
      <c r="D21" s="25"/>
      <c r="E21" s="26"/>
      <c r="F21" s="25"/>
      <c r="G21" s="25"/>
    </row>
    <row r="22" spans="2:7" ht="46.5" customHeight="1">
      <c r="B22" s="25"/>
      <c r="C22" s="25"/>
      <c r="D22" s="25"/>
      <c r="E22" s="26"/>
      <c r="F22" s="25"/>
      <c r="G22" s="25"/>
    </row>
    <row r="23" spans="2:7" ht="46.5" customHeight="1">
      <c r="B23" s="25"/>
      <c r="C23" s="25"/>
      <c r="D23" s="25"/>
      <c r="E23" s="26"/>
      <c r="F23" s="25"/>
      <c r="G23" s="25"/>
    </row>
    <row r="24" spans="2:7" ht="46.5" customHeight="1">
      <c r="B24" s="25"/>
      <c r="C24" s="25"/>
      <c r="D24" s="25"/>
      <c r="E24" s="26"/>
      <c r="F24" s="25"/>
      <c r="G24" s="25"/>
    </row>
    <row r="25" spans="2:7" ht="46.5" customHeight="1">
      <c r="B25" s="25"/>
      <c r="C25" s="25"/>
      <c r="D25" s="25"/>
      <c r="E25" s="26"/>
      <c r="F25" s="25"/>
      <c r="G25" s="25"/>
    </row>
    <row r="26" spans="2:7" ht="46.5" customHeight="1">
      <c r="B26" s="25"/>
      <c r="C26" s="25"/>
      <c r="D26" s="25"/>
      <c r="E26" s="26"/>
      <c r="F26" s="25"/>
      <c r="G26" s="25"/>
    </row>
    <row r="27" spans="2:7" ht="46.5" customHeight="1">
      <c r="B27" s="25"/>
      <c r="C27" s="25"/>
      <c r="D27" s="25"/>
      <c r="E27" s="26"/>
      <c r="F27" s="25"/>
      <c r="G27" s="25"/>
    </row>
  </sheetData>
  <mergeCells count="4">
    <mergeCell ref="A1:E1"/>
    <mergeCell ref="A4:A5"/>
    <mergeCell ref="C4:E4"/>
    <mergeCell ref="B4:B5"/>
  </mergeCells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M15"/>
  <sheetViews>
    <sheetView showZeros="0" view="pageBreakPreview" zoomScaleSheetLayoutView="100" workbookViewId="0" topLeftCell="A1">
      <selection activeCell="O11" sqref="O11"/>
    </sheetView>
  </sheetViews>
  <sheetFormatPr defaultColWidth="9.00390625" defaultRowHeight="14.25"/>
  <cols>
    <col min="1" max="1" width="20.875" style="58" customWidth="1"/>
    <col min="2" max="2" width="14.125" style="65" customWidth="1"/>
    <col min="3" max="4" width="10.00390625" style="58" customWidth="1"/>
    <col min="5" max="5" width="9.125" style="58" customWidth="1"/>
    <col min="6" max="6" width="6.50390625" style="58" customWidth="1"/>
    <col min="7" max="7" width="16.25390625" style="65" customWidth="1"/>
    <col min="8" max="8" width="16.375" style="58" customWidth="1"/>
    <col min="9" max="9" width="14.125" style="65" customWidth="1"/>
    <col min="10" max="11" width="10.00390625" style="66" customWidth="1"/>
    <col min="12" max="12" width="9.25390625" style="66" customWidth="1"/>
    <col min="13" max="13" width="7.75390625" style="65" customWidth="1"/>
    <col min="14" max="16384" width="9.00390625" style="58" customWidth="1"/>
  </cols>
  <sheetData>
    <row r="1" spans="1:13" ht="42" customHeight="1">
      <c r="A1" s="213" t="s">
        <v>249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24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214" t="s">
        <v>80</v>
      </c>
      <c r="M2" s="214"/>
    </row>
    <row r="3" spans="2:13" ht="24.75" customHeight="1">
      <c r="B3" s="59"/>
      <c r="C3" s="60"/>
      <c r="D3" s="60"/>
      <c r="E3" s="60"/>
      <c r="F3" s="60"/>
      <c r="G3" s="60"/>
      <c r="H3" s="60"/>
      <c r="I3" s="60"/>
      <c r="J3" s="60"/>
      <c r="K3" s="109"/>
      <c r="L3" s="212" t="s">
        <v>20</v>
      </c>
      <c r="M3" s="212"/>
    </row>
    <row r="4" spans="1:13" s="62" customFormat="1" ht="42" customHeight="1">
      <c r="A4" s="61" t="s">
        <v>139</v>
      </c>
      <c r="B4" s="61" t="s">
        <v>140</v>
      </c>
      <c r="C4" s="61" t="s">
        <v>250</v>
      </c>
      <c r="D4" s="61" t="s">
        <v>251</v>
      </c>
      <c r="E4" s="61" t="s">
        <v>141</v>
      </c>
      <c r="F4" s="61" t="s">
        <v>142</v>
      </c>
      <c r="G4" s="61" t="s">
        <v>143</v>
      </c>
      <c r="H4" s="61" t="s">
        <v>140</v>
      </c>
      <c r="I4" s="61" t="s">
        <v>144</v>
      </c>
      <c r="J4" s="61" t="s">
        <v>250</v>
      </c>
      <c r="K4" s="61" t="s">
        <v>251</v>
      </c>
      <c r="L4" s="61" t="s">
        <v>141</v>
      </c>
      <c r="M4" s="61" t="s">
        <v>142</v>
      </c>
    </row>
    <row r="5" spans="1:13" ht="42" customHeight="1">
      <c r="A5" s="63" t="s">
        <v>253</v>
      </c>
      <c r="B5" s="63" t="s">
        <v>254</v>
      </c>
      <c r="C5" s="64"/>
      <c r="D5" s="64">
        <v>33</v>
      </c>
      <c r="E5" s="64">
        <f>+D5-C5</f>
        <v>33</v>
      </c>
      <c r="F5" s="147"/>
      <c r="G5" s="63" t="s">
        <v>169</v>
      </c>
      <c r="H5" s="107" t="s">
        <v>146</v>
      </c>
      <c r="I5" s="63" t="s">
        <v>147</v>
      </c>
      <c r="J5" s="64">
        <v>1100</v>
      </c>
      <c r="K5" s="64"/>
      <c r="L5" s="64">
        <f>+K5-J5</f>
        <v>-1100</v>
      </c>
      <c r="M5" s="149">
        <f>+L5/J5</f>
        <v>-1</v>
      </c>
    </row>
    <row r="6" spans="1:13" ht="42" customHeight="1">
      <c r="A6" s="63" t="s">
        <v>252</v>
      </c>
      <c r="B6" s="63" t="s">
        <v>145</v>
      </c>
      <c r="C6" s="64"/>
      <c r="D6" s="64">
        <v>4</v>
      </c>
      <c r="E6" s="64">
        <f>+D6-C6</f>
        <v>4</v>
      </c>
      <c r="F6" s="147"/>
      <c r="G6" s="63" t="s">
        <v>169</v>
      </c>
      <c r="H6" s="107"/>
      <c r="I6" s="63" t="s">
        <v>256</v>
      </c>
      <c r="J6" s="64"/>
      <c r="K6" s="64">
        <v>46.77</v>
      </c>
      <c r="L6" s="64">
        <f>+K6-J6</f>
        <v>46.77</v>
      </c>
      <c r="M6" s="149"/>
    </row>
    <row r="7" spans="1:13" ht="42" customHeight="1">
      <c r="A7" s="63" t="s">
        <v>70</v>
      </c>
      <c r="B7" s="63" t="s">
        <v>148</v>
      </c>
      <c r="C7" s="64"/>
      <c r="D7" s="64">
        <v>1.6</v>
      </c>
      <c r="E7" s="64">
        <f aca="true" t="shared" si="0" ref="E7:E13">+D7-C7</f>
        <v>1.6</v>
      </c>
      <c r="F7" s="147"/>
      <c r="G7" s="63"/>
      <c r="H7" s="108"/>
      <c r="I7" s="63"/>
      <c r="J7" s="64"/>
      <c r="K7" s="64"/>
      <c r="L7" s="64"/>
      <c r="M7" s="149"/>
    </row>
    <row r="8" spans="1:13" ht="42" customHeight="1">
      <c r="A8" s="63" t="s">
        <v>70</v>
      </c>
      <c r="B8" s="63" t="s">
        <v>149</v>
      </c>
      <c r="C8" s="64"/>
      <c r="D8" s="64">
        <v>1.5</v>
      </c>
      <c r="E8" s="64">
        <f t="shared" si="0"/>
        <v>1.5</v>
      </c>
      <c r="F8" s="147"/>
      <c r="G8" s="63"/>
      <c r="H8" s="108"/>
      <c r="I8" s="63"/>
      <c r="J8" s="64"/>
      <c r="K8" s="64"/>
      <c r="L8" s="64"/>
      <c r="M8" s="149"/>
    </row>
    <row r="9" spans="1:13" ht="42" customHeight="1">
      <c r="A9" s="63" t="s">
        <v>70</v>
      </c>
      <c r="B9" s="63" t="s">
        <v>255</v>
      </c>
      <c r="C9" s="64"/>
      <c r="D9" s="64">
        <v>0.2</v>
      </c>
      <c r="E9" s="64">
        <f t="shared" si="0"/>
        <v>0.2</v>
      </c>
      <c r="F9" s="147"/>
      <c r="G9" s="63"/>
      <c r="H9" s="108"/>
      <c r="I9" s="63"/>
      <c r="J9" s="64"/>
      <c r="K9" s="64"/>
      <c r="L9" s="64"/>
      <c r="M9" s="149"/>
    </row>
    <row r="10" spans="1:13" ht="42" customHeight="1">
      <c r="A10" s="63" t="s">
        <v>71</v>
      </c>
      <c r="B10" s="63" t="s">
        <v>150</v>
      </c>
      <c r="C10" s="64"/>
      <c r="D10" s="64">
        <v>0.46</v>
      </c>
      <c r="E10" s="64">
        <f t="shared" si="0"/>
        <v>0.46</v>
      </c>
      <c r="F10" s="147"/>
      <c r="G10" s="63"/>
      <c r="H10" s="108"/>
      <c r="I10" s="63"/>
      <c r="J10" s="64"/>
      <c r="K10" s="64"/>
      <c r="L10" s="64"/>
      <c r="M10" s="149"/>
    </row>
    <row r="11" spans="1:13" ht="42" customHeight="1">
      <c r="A11" s="63" t="s">
        <v>72</v>
      </c>
      <c r="B11" s="63" t="s">
        <v>151</v>
      </c>
      <c r="C11" s="64"/>
      <c r="D11" s="64">
        <v>1.2</v>
      </c>
      <c r="E11" s="64">
        <f t="shared" si="0"/>
        <v>1.2</v>
      </c>
      <c r="F11" s="147"/>
      <c r="G11" s="63"/>
      <c r="H11" s="108"/>
      <c r="I11" s="63"/>
      <c r="J11" s="64"/>
      <c r="K11" s="64"/>
      <c r="L11" s="64"/>
      <c r="M11" s="149"/>
    </row>
    <row r="12" spans="1:13" ht="42" customHeight="1">
      <c r="A12" s="63" t="s">
        <v>73</v>
      </c>
      <c r="B12" s="63" t="s">
        <v>146</v>
      </c>
      <c r="C12" s="64">
        <v>1100</v>
      </c>
      <c r="D12" s="64"/>
      <c r="E12" s="64">
        <f t="shared" si="0"/>
        <v>-1100</v>
      </c>
      <c r="F12" s="148">
        <f>+E12/C12</f>
        <v>-1</v>
      </c>
      <c r="G12" s="63"/>
      <c r="H12" s="108"/>
      <c r="I12" s="63"/>
      <c r="J12" s="64"/>
      <c r="K12" s="64"/>
      <c r="L12" s="64"/>
      <c r="M12" s="149"/>
    </row>
    <row r="13" spans="1:13" ht="42" customHeight="1">
      <c r="A13" s="110" t="s">
        <v>74</v>
      </c>
      <c r="B13" s="111"/>
      <c r="C13" s="114">
        <f>SUM(C5:C12)</f>
        <v>1100</v>
      </c>
      <c r="D13" s="114">
        <f>SUM(D5:D12)</f>
        <v>41.96</v>
      </c>
      <c r="E13" s="64">
        <f t="shared" si="0"/>
        <v>-1058.04</v>
      </c>
      <c r="F13" s="148">
        <f>+E13/C13</f>
        <v>-0.962</v>
      </c>
      <c r="G13" s="110" t="s">
        <v>75</v>
      </c>
      <c r="H13" s="110"/>
      <c r="I13" s="112"/>
      <c r="J13" s="114">
        <f>SUM(J5:J12)</f>
        <v>1100</v>
      </c>
      <c r="K13" s="114">
        <f>SUM(K5:K12)</f>
        <v>46.77</v>
      </c>
      <c r="L13" s="114">
        <f>SUM(L5:L12)</f>
        <v>-1053.23</v>
      </c>
      <c r="M13" s="149">
        <f>+L13/J13</f>
        <v>-0.957</v>
      </c>
    </row>
    <row r="14" spans="1:13" ht="42" customHeight="1">
      <c r="A14" s="91" t="s">
        <v>121</v>
      </c>
      <c r="B14" s="113"/>
      <c r="C14" s="114">
        <v>4.81</v>
      </c>
      <c r="D14" s="114">
        <v>4.81</v>
      </c>
      <c r="E14" s="64"/>
      <c r="F14" s="148"/>
      <c r="G14" s="91" t="s">
        <v>122</v>
      </c>
      <c r="H14" s="115"/>
      <c r="I14" s="116"/>
      <c r="J14" s="114">
        <f>+C15-J13</f>
        <v>4.81</v>
      </c>
      <c r="K14" s="114"/>
      <c r="L14" s="114"/>
      <c r="M14" s="149"/>
    </row>
    <row r="15" spans="1:13" ht="42" customHeight="1">
      <c r="A15" s="100" t="s">
        <v>123</v>
      </c>
      <c r="B15" s="112"/>
      <c r="C15" s="114">
        <f>+C13+C14</f>
        <v>1104.81</v>
      </c>
      <c r="D15" s="114">
        <f>+D13+D14</f>
        <v>46.77</v>
      </c>
      <c r="E15" s="64">
        <f>+D15-C15</f>
        <v>-1058.04</v>
      </c>
      <c r="F15" s="148">
        <f>+E15/C15</f>
        <v>-0.958</v>
      </c>
      <c r="G15" s="100" t="s">
        <v>124</v>
      </c>
      <c r="H15" s="110"/>
      <c r="I15" s="112"/>
      <c r="J15" s="114">
        <f>+J13+J14</f>
        <v>1104.81</v>
      </c>
      <c r="K15" s="114">
        <f>+K13+K14</f>
        <v>46.77</v>
      </c>
      <c r="L15" s="114">
        <f>+K15-J15</f>
        <v>-1058.04</v>
      </c>
      <c r="M15" s="149">
        <f>+L15/J15</f>
        <v>-0.958</v>
      </c>
    </row>
  </sheetData>
  <mergeCells count="3">
    <mergeCell ref="L3:M3"/>
    <mergeCell ref="A1:M1"/>
    <mergeCell ref="L2:M2"/>
  </mergeCells>
  <printOptions horizontalCentered="1"/>
  <pageMargins left="0.7874015748031497" right="0.5511811023622047" top="0.4724409448818898" bottom="0.4724409448818898" header="0.4330708661417323" footer="0.31496062992125984"/>
  <pageSetup fitToHeight="0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N14"/>
  <sheetViews>
    <sheetView showZeros="0" zoomScaleSheetLayoutView="100" workbookViewId="0" topLeftCell="A1">
      <selection activeCell="M17" sqref="M17"/>
    </sheetView>
  </sheetViews>
  <sheetFormatPr defaultColWidth="9.00390625" defaultRowHeight="14.25"/>
  <cols>
    <col min="1" max="1" width="24.00390625" style="69" customWidth="1"/>
    <col min="2" max="2" width="13.375" style="69" customWidth="1"/>
    <col min="3" max="3" width="12.875" style="69" customWidth="1"/>
    <col min="4" max="4" width="12.00390625" style="69" customWidth="1"/>
    <col min="5" max="5" width="8.00390625" style="69" customWidth="1"/>
    <col min="6" max="6" width="12.00390625" style="69" customWidth="1"/>
    <col min="7" max="7" width="11.625" style="69" customWidth="1"/>
    <col min="8" max="8" width="7.625" style="69" customWidth="1"/>
    <col min="9" max="9" width="10.625" style="69" customWidth="1"/>
    <col min="10" max="10" width="16.875" style="69" customWidth="1"/>
    <col min="11" max="16384" width="9.00390625" style="69" customWidth="1"/>
  </cols>
  <sheetData>
    <row r="1" spans="1:14" ht="42.75" customHeight="1">
      <c r="A1" s="215" t="s">
        <v>261</v>
      </c>
      <c r="B1" s="215"/>
      <c r="C1" s="215"/>
      <c r="D1" s="215"/>
      <c r="E1" s="215"/>
      <c r="F1" s="215"/>
      <c r="G1" s="215"/>
      <c r="H1" s="215"/>
      <c r="I1" s="215"/>
      <c r="J1" s="215"/>
      <c r="K1" s="68"/>
      <c r="L1" s="68"/>
      <c r="M1" s="68"/>
      <c r="N1" s="68"/>
    </row>
    <row r="2" spans="1:14" ht="25.5" customHeight="1">
      <c r="A2" s="67"/>
      <c r="B2" s="67"/>
      <c r="C2" s="67"/>
      <c r="D2" s="67"/>
      <c r="E2" s="67"/>
      <c r="F2" s="67"/>
      <c r="G2" s="67"/>
      <c r="H2" s="67"/>
      <c r="I2" s="67"/>
      <c r="J2" s="82" t="s">
        <v>161</v>
      </c>
      <c r="K2" s="68"/>
      <c r="L2" s="68"/>
      <c r="M2" s="68"/>
      <c r="N2" s="68"/>
    </row>
    <row r="3" spans="1:10" ht="25.5" customHeight="1">
      <c r="A3" s="70"/>
      <c r="B3" s="70"/>
      <c r="C3" s="70"/>
      <c r="D3" s="71"/>
      <c r="E3" s="71"/>
      <c r="F3" s="72"/>
      <c r="G3" s="72"/>
      <c r="H3" s="72"/>
      <c r="I3" s="72"/>
      <c r="J3" s="73" t="s">
        <v>76</v>
      </c>
    </row>
    <row r="4" spans="1:10" ht="24" customHeight="1">
      <c r="A4" s="200" t="s">
        <v>162</v>
      </c>
      <c r="B4" s="199" t="s">
        <v>260</v>
      </c>
      <c r="C4" s="196" t="s">
        <v>163</v>
      </c>
      <c r="D4" s="197"/>
      <c r="E4" s="198"/>
      <c r="F4" s="196" t="s">
        <v>164</v>
      </c>
      <c r="G4" s="197"/>
      <c r="H4" s="198"/>
      <c r="I4" s="199" t="s">
        <v>263</v>
      </c>
      <c r="J4" s="199" t="s">
        <v>165</v>
      </c>
    </row>
    <row r="5" spans="1:10" ht="33" customHeight="1">
      <c r="A5" s="201"/>
      <c r="B5" s="199"/>
      <c r="C5" s="74" t="s">
        <v>262</v>
      </c>
      <c r="D5" s="74" t="s">
        <v>251</v>
      </c>
      <c r="E5" s="74" t="s">
        <v>166</v>
      </c>
      <c r="F5" s="74" t="s">
        <v>262</v>
      </c>
      <c r="G5" s="74" t="s">
        <v>251</v>
      </c>
      <c r="H5" s="74" t="s">
        <v>166</v>
      </c>
      <c r="I5" s="199"/>
      <c r="J5" s="199"/>
    </row>
    <row r="6" spans="1:10" s="76" customFormat="1" ht="21.75" customHeight="1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</row>
    <row r="7" spans="1:10" ht="52.5" customHeight="1">
      <c r="A7" s="77" t="s">
        <v>167</v>
      </c>
      <c r="B7" s="84">
        <v>8256</v>
      </c>
      <c r="C7" s="84">
        <v>18040</v>
      </c>
      <c r="D7" s="84">
        <v>19124</v>
      </c>
      <c r="E7" s="151">
        <f>+D7/C7-1</f>
        <v>0.06</v>
      </c>
      <c r="F7" s="84">
        <v>17577</v>
      </c>
      <c r="G7" s="84">
        <v>19123</v>
      </c>
      <c r="H7" s="151">
        <f>+G7/F7-1</f>
        <v>0.088</v>
      </c>
      <c r="I7" s="84">
        <f>+B7+D7-G7</f>
        <v>8257</v>
      </c>
      <c r="J7" s="83"/>
    </row>
    <row r="8" spans="1:10" ht="52.5" customHeight="1">
      <c r="A8" s="77" t="s">
        <v>168</v>
      </c>
      <c r="B8" s="84">
        <v>11018</v>
      </c>
      <c r="C8" s="84">
        <v>7860</v>
      </c>
      <c r="D8" s="84">
        <v>8164</v>
      </c>
      <c r="E8" s="151">
        <f>+D8/C8-1</f>
        <v>0.039</v>
      </c>
      <c r="F8" s="84">
        <v>6135</v>
      </c>
      <c r="G8" s="84">
        <v>6443</v>
      </c>
      <c r="H8" s="151">
        <f>+G8/F8-1</f>
        <v>0.05</v>
      </c>
      <c r="I8" s="84">
        <f>+B8+D8-G8</f>
        <v>12739</v>
      </c>
      <c r="J8" s="83"/>
    </row>
    <row r="9" spans="1:10" ht="52.5" customHeight="1">
      <c r="A9" s="77" t="s">
        <v>77</v>
      </c>
      <c r="B9" s="84">
        <v>5026</v>
      </c>
      <c r="C9" s="84">
        <v>15529</v>
      </c>
      <c r="D9" s="84">
        <v>17656</v>
      </c>
      <c r="E9" s="151">
        <f>+D9/C9-1</f>
        <v>0.137</v>
      </c>
      <c r="F9" s="84">
        <v>14063</v>
      </c>
      <c r="G9" s="84">
        <v>15834</v>
      </c>
      <c r="H9" s="151">
        <f>+G9/F9-1</f>
        <v>0.126</v>
      </c>
      <c r="I9" s="84">
        <f>+B9+D9-G9</f>
        <v>6848</v>
      </c>
      <c r="J9" s="83"/>
    </row>
    <row r="10" spans="1:10" ht="52.5" customHeight="1">
      <c r="A10" s="77" t="s">
        <v>78</v>
      </c>
      <c r="B10" s="84">
        <v>4484</v>
      </c>
      <c r="C10" s="84">
        <v>2258</v>
      </c>
      <c r="D10" s="84">
        <v>2724</v>
      </c>
      <c r="E10" s="151">
        <f>+D10/C10-1</f>
        <v>0.206</v>
      </c>
      <c r="F10" s="84">
        <v>1460</v>
      </c>
      <c r="G10" s="84">
        <v>1474</v>
      </c>
      <c r="H10" s="151">
        <f>+G10/F10-1</f>
        <v>0.01</v>
      </c>
      <c r="I10" s="84">
        <f>+B10+D10-G10</f>
        <v>5734</v>
      </c>
      <c r="J10" s="83"/>
    </row>
    <row r="11" spans="1:10" ht="52.5" customHeight="1">
      <c r="A11" s="78" t="s">
        <v>79</v>
      </c>
      <c r="B11" s="84">
        <f>SUM(B7:B10)</f>
        <v>28784</v>
      </c>
      <c r="C11" s="84">
        <f>SUM(C7:C10)</f>
        <v>43687</v>
      </c>
      <c r="D11" s="84">
        <f>SUM(D7:D10)</f>
        <v>47668</v>
      </c>
      <c r="E11" s="151">
        <f>+D11/C11-1</f>
        <v>0.091</v>
      </c>
      <c r="F11" s="84">
        <f>SUM(F7:F10)</f>
        <v>39235</v>
      </c>
      <c r="G11" s="84">
        <f>SUM(G7:G10)</f>
        <v>42874</v>
      </c>
      <c r="H11" s="151">
        <f>+G11/F11-1</f>
        <v>0.093</v>
      </c>
      <c r="I11" s="84">
        <f>SUM(I7:I10)</f>
        <v>33578</v>
      </c>
      <c r="J11" s="83"/>
    </row>
    <row r="14" ht="14.25">
      <c r="C14" s="102"/>
    </row>
  </sheetData>
  <sheetProtection selectLockedCells="1" selectUnlockedCells="1"/>
  <mergeCells count="7">
    <mergeCell ref="A1:J1"/>
    <mergeCell ref="C4:E4"/>
    <mergeCell ref="F4:H4"/>
    <mergeCell ref="I4:I5"/>
    <mergeCell ref="J4:J5"/>
    <mergeCell ref="A4:A5"/>
    <mergeCell ref="B4:B5"/>
  </mergeCells>
  <printOptions horizontalCentered="1"/>
  <pageMargins left="0.35433070866141736" right="0.35433070866141736" top="0.7874015748031497" bottom="0.7874015748031497" header="0.5118110236220472" footer="0.5118110236220472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="130" zoomScaleSheetLayoutView="130" workbookViewId="0" topLeftCell="A1">
      <selection activeCell="B30" sqref="B30"/>
    </sheetView>
  </sheetViews>
  <sheetFormatPr defaultColWidth="9.00390625" defaultRowHeight="14.25"/>
  <cols>
    <col min="1" max="1" width="7.00390625" style="0" customWidth="1"/>
    <col min="2" max="2" width="64.25390625" style="0" customWidth="1"/>
  </cols>
  <sheetData>
    <row r="3" spans="1:3" ht="20.25">
      <c r="A3" s="30" t="s">
        <v>50</v>
      </c>
      <c r="C3" s="30"/>
    </row>
    <row r="4" ht="60" customHeight="1"/>
    <row r="5" ht="25.5">
      <c r="B5" s="29" t="s">
        <v>219</v>
      </c>
    </row>
    <row r="7" ht="66" customHeight="1"/>
    <row r="8" spans="2:7" ht="20.25" customHeight="1">
      <c r="B8" s="79" t="s">
        <v>220</v>
      </c>
      <c r="C8" s="17"/>
      <c r="D8" s="17"/>
      <c r="E8" s="17"/>
      <c r="F8" s="17"/>
      <c r="G8" s="17"/>
    </row>
    <row r="9" ht="20.25" customHeight="1">
      <c r="B9" s="80"/>
    </row>
    <row r="10" spans="2:7" ht="20.25" customHeight="1">
      <c r="B10" s="79" t="s">
        <v>221</v>
      </c>
      <c r="C10" s="17"/>
      <c r="D10" s="17"/>
      <c r="E10" s="17"/>
      <c r="F10" s="17"/>
      <c r="G10" s="17"/>
    </row>
    <row r="11" ht="20.25" customHeight="1">
      <c r="B11" s="80"/>
    </row>
    <row r="12" spans="2:7" ht="20.25" customHeight="1">
      <c r="B12" s="79" t="s">
        <v>222</v>
      </c>
      <c r="C12" s="17"/>
      <c r="D12" s="17"/>
      <c r="E12" s="17"/>
      <c r="F12" s="17"/>
      <c r="G12" s="17"/>
    </row>
    <row r="13" ht="20.25" customHeight="1">
      <c r="B13" s="80"/>
    </row>
    <row r="14" spans="2:6" ht="20.25" customHeight="1">
      <c r="B14" s="81" t="s">
        <v>223</v>
      </c>
      <c r="C14" s="18"/>
      <c r="D14" s="18"/>
      <c r="E14" s="18"/>
      <c r="F14" s="18"/>
    </row>
    <row r="15" spans="3:6" ht="20.25" customHeight="1">
      <c r="C15" s="18"/>
      <c r="D15" s="18"/>
      <c r="E15" s="18"/>
      <c r="F15" s="18"/>
    </row>
    <row r="16" spans="2:6" ht="20.25" customHeight="1">
      <c r="B16" s="81" t="s">
        <v>224</v>
      </c>
      <c r="C16" s="18"/>
      <c r="D16" s="18"/>
      <c r="E16" s="18"/>
      <c r="F16" s="18"/>
    </row>
    <row r="17" spans="3:6" ht="20.25" customHeight="1">
      <c r="C17" s="18"/>
      <c r="D17" s="18"/>
      <c r="E17" s="18"/>
      <c r="F17" s="18"/>
    </row>
    <row r="18" spans="2:6" ht="20.25" customHeight="1">
      <c r="B18" s="81" t="s">
        <v>225</v>
      </c>
      <c r="C18" s="18"/>
      <c r="D18" s="18"/>
      <c r="E18" s="18"/>
      <c r="F18" s="18"/>
    </row>
    <row r="21" ht="91.5" customHeight="1"/>
    <row r="25" ht="20.25">
      <c r="B25" s="28" t="s">
        <v>19</v>
      </c>
    </row>
    <row r="26" ht="20.25">
      <c r="B26" s="28"/>
    </row>
    <row r="27" ht="20.25">
      <c r="B27" s="28" t="s">
        <v>276</v>
      </c>
    </row>
  </sheetData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showZeros="0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K13" sqref="K13"/>
    </sheetView>
  </sheetViews>
  <sheetFormatPr defaultColWidth="9.00390625" defaultRowHeight="24" customHeight="1"/>
  <cols>
    <col min="1" max="1" width="27.25390625" style="1" customWidth="1"/>
    <col min="2" max="3" width="9.125" style="1" customWidth="1"/>
    <col min="4" max="4" width="7.875" style="1" customWidth="1"/>
    <col min="5" max="5" width="8.875" style="1" customWidth="1"/>
    <col min="6" max="6" width="9.125" style="1" customWidth="1"/>
    <col min="7" max="7" width="7.75390625" style="1" hidden="1" customWidth="1"/>
    <col min="8" max="8" width="9.25390625" style="1" customWidth="1"/>
    <col min="9" max="16384" width="9.00390625" style="1" customWidth="1"/>
  </cols>
  <sheetData>
    <row r="1" spans="1:8" ht="24" customHeight="1">
      <c r="A1" s="167" t="s">
        <v>226</v>
      </c>
      <c r="B1" s="167"/>
      <c r="C1" s="167"/>
      <c r="D1" s="167"/>
      <c r="E1" s="167"/>
      <c r="F1" s="167"/>
      <c r="G1" s="167"/>
      <c r="H1" s="167"/>
    </row>
    <row r="2" spans="1:8" ht="19.5" customHeight="1">
      <c r="A2" s="17"/>
      <c r="B2" s="17"/>
      <c r="C2" s="17"/>
      <c r="D2" s="17"/>
      <c r="E2" s="17"/>
      <c r="F2" s="17"/>
      <c r="H2" s="16" t="s">
        <v>13</v>
      </c>
    </row>
    <row r="3" spans="1:8" ht="20.25" customHeight="1">
      <c r="A3" s="2"/>
      <c r="B3" s="9"/>
      <c r="C3" s="9"/>
      <c r="D3" s="9"/>
      <c r="E3" s="9"/>
      <c r="F3" s="9"/>
      <c r="H3" s="16" t="s">
        <v>20</v>
      </c>
    </row>
    <row r="4" spans="1:8" ht="19.5" customHeight="1">
      <c r="A4" s="170" t="s">
        <v>2</v>
      </c>
      <c r="B4" s="171" t="s">
        <v>234</v>
      </c>
      <c r="C4" s="172" t="s">
        <v>52</v>
      </c>
      <c r="D4" s="172"/>
      <c r="E4" s="171" t="s">
        <v>266</v>
      </c>
      <c r="F4" s="15" t="s">
        <v>53</v>
      </c>
      <c r="G4" s="173" t="s">
        <v>0</v>
      </c>
      <c r="H4" s="168" t="s">
        <v>267</v>
      </c>
    </row>
    <row r="5" spans="1:8" ht="19.5" customHeight="1">
      <c r="A5" s="170"/>
      <c r="B5" s="172"/>
      <c r="C5" s="10" t="s">
        <v>54</v>
      </c>
      <c r="D5" s="131" t="s">
        <v>55</v>
      </c>
      <c r="E5" s="172"/>
      <c r="F5" s="41" t="s">
        <v>56</v>
      </c>
      <c r="G5" s="169"/>
      <c r="H5" s="169"/>
    </row>
    <row r="6" spans="1:8" ht="24" customHeight="1">
      <c r="A6" s="3" t="s">
        <v>203</v>
      </c>
      <c r="B6" s="34">
        <f>+B7+B22</f>
        <v>78250</v>
      </c>
      <c r="C6" s="35">
        <f>+C7+C22</f>
        <v>79000</v>
      </c>
      <c r="D6" s="128">
        <f>+C6/B6</f>
        <v>1.01</v>
      </c>
      <c r="E6" s="35">
        <f>+E7+E22</f>
        <v>83210</v>
      </c>
      <c r="F6" s="35">
        <f>+F7+F22</f>
        <v>74827</v>
      </c>
      <c r="G6" s="129">
        <f aca="true" t="shared" si="0" ref="G6:G20">+C6/F6-1</f>
        <v>0.056</v>
      </c>
      <c r="H6" s="129">
        <f>+E6/F6-1</f>
        <v>0.112</v>
      </c>
    </row>
    <row r="7" spans="1:8" ht="24" customHeight="1">
      <c r="A7" s="3" t="s">
        <v>21</v>
      </c>
      <c r="B7" s="35">
        <f>SUM(B8:B21)</f>
        <v>54400</v>
      </c>
      <c r="C7" s="35">
        <f>SUM(C8:C21)</f>
        <v>56100</v>
      </c>
      <c r="D7" s="128">
        <f aca="true" t="shared" si="1" ref="D7:D32">+C7/B7</f>
        <v>1.031</v>
      </c>
      <c r="E7" s="35">
        <f>SUM(E8:E21)</f>
        <v>60310</v>
      </c>
      <c r="F7" s="35">
        <f>SUM(F8:F21)</f>
        <v>52745</v>
      </c>
      <c r="G7" s="129">
        <f t="shared" si="0"/>
        <v>0.064</v>
      </c>
      <c r="H7" s="129">
        <f aca="true" t="shared" si="2" ref="H7:H32">+E7/F7-1</f>
        <v>0.143</v>
      </c>
    </row>
    <row r="8" spans="1:8" ht="24" customHeight="1">
      <c r="A8" s="4" t="s">
        <v>22</v>
      </c>
      <c r="B8" s="35">
        <v>15589</v>
      </c>
      <c r="C8" s="35">
        <f>13589-2046+400</f>
        <v>11943</v>
      </c>
      <c r="D8" s="128">
        <f t="shared" si="1"/>
        <v>0.766</v>
      </c>
      <c r="E8" s="35">
        <f>+C8-5385-2600+1000</f>
        <v>4958</v>
      </c>
      <c r="F8" s="35">
        <v>4243</v>
      </c>
      <c r="G8" s="129">
        <f t="shared" si="0"/>
        <v>1.815</v>
      </c>
      <c r="H8" s="129">
        <f t="shared" si="2"/>
        <v>0.169</v>
      </c>
    </row>
    <row r="9" spans="1:8" ht="24" customHeight="1">
      <c r="A9" s="4" t="s">
        <v>23</v>
      </c>
      <c r="B9" s="35">
        <v>9521</v>
      </c>
      <c r="C9" s="35">
        <v>12668</v>
      </c>
      <c r="D9" s="128">
        <f t="shared" si="1"/>
        <v>1.331</v>
      </c>
      <c r="E9" s="35">
        <f>+C9+5385+5385+1425-1000</f>
        <v>23863</v>
      </c>
      <c r="F9" s="35">
        <v>22282</v>
      </c>
      <c r="G9" s="130">
        <f t="shared" si="0"/>
        <v>-0.431</v>
      </c>
      <c r="H9" s="129">
        <f t="shared" si="2"/>
        <v>0.071</v>
      </c>
    </row>
    <row r="10" spans="1:8" ht="24" customHeight="1">
      <c r="A10" s="4" t="s">
        <v>24</v>
      </c>
      <c r="B10" s="35">
        <v>9830</v>
      </c>
      <c r="C10" s="35">
        <f>10321+760-65</f>
        <v>11016</v>
      </c>
      <c r="D10" s="128">
        <f t="shared" si="1"/>
        <v>1.121</v>
      </c>
      <c r="E10" s="35">
        <f>10321+760-65</f>
        <v>11016</v>
      </c>
      <c r="F10" s="35">
        <v>9612</v>
      </c>
      <c r="G10" s="130">
        <f t="shared" si="0"/>
        <v>0.146</v>
      </c>
      <c r="H10" s="129">
        <f t="shared" si="2"/>
        <v>0.146</v>
      </c>
    </row>
    <row r="11" spans="1:8" ht="24" customHeight="1">
      <c r="A11" s="4" t="s">
        <v>25</v>
      </c>
      <c r="B11" s="35">
        <v>1985</v>
      </c>
      <c r="C11" s="35">
        <v>1843</v>
      </c>
      <c r="D11" s="128">
        <f t="shared" si="1"/>
        <v>0.928</v>
      </c>
      <c r="E11" s="35">
        <v>1843</v>
      </c>
      <c r="F11" s="35">
        <v>1868</v>
      </c>
      <c r="G11" s="130">
        <f t="shared" si="0"/>
        <v>-0.013</v>
      </c>
      <c r="H11" s="129">
        <f t="shared" si="2"/>
        <v>-0.013</v>
      </c>
    </row>
    <row r="12" spans="1:8" ht="24" customHeight="1">
      <c r="A12" s="4" t="s">
        <v>17</v>
      </c>
      <c r="B12" s="35">
        <v>280</v>
      </c>
      <c r="C12" s="35">
        <v>150</v>
      </c>
      <c r="D12" s="128">
        <f t="shared" si="1"/>
        <v>0.536</v>
      </c>
      <c r="E12" s="35">
        <v>150</v>
      </c>
      <c r="F12" s="35">
        <v>222</v>
      </c>
      <c r="G12" s="130">
        <f t="shared" si="0"/>
        <v>-0.324</v>
      </c>
      <c r="H12" s="129">
        <f t="shared" si="2"/>
        <v>-0.324</v>
      </c>
    </row>
    <row r="13" spans="1:8" ht="24" customHeight="1">
      <c r="A13" s="4" t="s">
        <v>26</v>
      </c>
      <c r="B13" s="35">
        <v>1850</v>
      </c>
      <c r="C13" s="35">
        <v>2005</v>
      </c>
      <c r="D13" s="128">
        <f t="shared" si="1"/>
        <v>1.084</v>
      </c>
      <c r="E13" s="35">
        <v>2005</v>
      </c>
      <c r="F13" s="35">
        <v>1663</v>
      </c>
      <c r="G13" s="130">
        <f t="shared" si="0"/>
        <v>0.206</v>
      </c>
      <c r="H13" s="129">
        <f t="shared" si="2"/>
        <v>0.206</v>
      </c>
    </row>
    <row r="14" spans="1:8" ht="24" customHeight="1">
      <c r="A14" s="4" t="s">
        <v>27</v>
      </c>
      <c r="B14" s="35">
        <v>770</v>
      </c>
      <c r="C14" s="35">
        <v>1085</v>
      </c>
      <c r="D14" s="128">
        <f t="shared" si="1"/>
        <v>1.409</v>
      </c>
      <c r="E14" s="35">
        <v>1085</v>
      </c>
      <c r="F14" s="35">
        <v>657</v>
      </c>
      <c r="G14" s="130">
        <f t="shared" si="0"/>
        <v>0.651</v>
      </c>
      <c r="H14" s="129">
        <f t="shared" si="2"/>
        <v>0.651</v>
      </c>
    </row>
    <row r="15" spans="1:8" ht="24" customHeight="1">
      <c r="A15" s="4" t="s">
        <v>28</v>
      </c>
      <c r="B15" s="35">
        <v>780</v>
      </c>
      <c r="C15" s="35">
        <v>905</v>
      </c>
      <c r="D15" s="128">
        <f t="shared" si="1"/>
        <v>1.16</v>
      </c>
      <c r="E15" s="35">
        <v>905</v>
      </c>
      <c r="F15" s="35">
        <v>690</v>
      </c>
      <c r="G15" s="130">
        <f t="shared" si="0"/>
        <v>0.312</v>
      </c>
      <c r="H15" s="129">
        <f t="shared" si="2"/>
        <v>0.312</v>
      </c>
    </row>
    <row r="16" spans="1:8" ht="24" customHeight="1">
      <c r="A16" s="4" t="s">
        <v>29</v>
      </c>
      <c r="B16" s="35">
        <v>350</v>
      </c>
      <c r="C16" s="35">
        <v>287</v>
      </c>
      <c r="D16" s="128">
        <f t="shared" si="1"/>
        <v>0.82</v>
      </c>
      <c r="E16" s="35">
        <v>287</v>
      </c>
      <c r="F16" s="35">
        <v>270</v>
      </c>
      <c r="G16" s="130">
        <f t="shared" si="0"/>
        <v>0.063</v>
      </c>
      <c r="H16" s="129">
        <f t="shared" si="2"/>
        <v>0.063</v>
      </c>
    </row>
    <row r="17" spans="1:8" ht="24" customHeight="1">
      <c r="A17" s="4" t="s">
        <v>30</v>
      </c>
      <c r="B17" s="35">
        <v>6080</v>
      </c>
      <c r="C17" s="35">
        <v>7241</v>
      </c>
      <c r="D17" s="128">
        <f t="shared" si="1"/>
        <v>1.191</v>
      </c>
      <c r="E17" s="35">
        <v>7241</v>
      </c>
      <c r="F17" s="35">
        <v>5690</v>
      </c>
      <c r="G17" s="130">
        <f t="shared" si="0"/>
        <v>0.273</v>
      </c>
      <c r="H17" s="129">
        <f t="shared" si="2"/>
        <v>0.273</v>
      </c>
    </row>
    <row r="18" spans="1:8" ht="24" customHeight="1">
      <c r="A18" s="4" t="s">
        <v>31</v>
      </c>
      <c r="B18" s="35">
        <v>450</v>
      </c>
      <c r="C18" s="35">
        <v>373</v>
      </c>
      <c r="D18" s="128">
        <f t="shared" si="1"/>
        <v>0.829</v>
      </c>
      <c r="E18" s="35">
        <v>373</v>
      </c>
      <c r="F18" s="35">
        <v>355</v>
      </c>
      <c r="G18" s="130">
        <f t="shared" si="0"/>
        <v>0.051</v>
      </c>
      <c r="H18" s="129">
        <f t="shared" si="2"/>
        <v>0.051</v>
      </c>
    </row>
    <row r="19" spans="1:8" ht="24" customHeight="1">
      <c r="A19" s="4" t="s">
        <v>32</v>
      </c>
      <c r="B19" s="35">
        <v>5655</v>
      </c>
      <c r="C19" s="35">
        <v>4726</v>
      </c>
      <c r="D19" s="128">
        <f t="shared" si="1"/>
        <v>0.836</v>
      </c>
      <c r="E19" s="35">
        <v>4726</v>
      </c>
      <c r="F19" s="35">
        <v>4152</v>
      </c>
      <c r="G19" s="130">
        <f t="shared" si="0"/>
        <v>0.138</v>
      </c>
      <c r="H19" s="129">
        <f t="shared" si="2"/>
        <v>0.138</v>
      </c>
    </row>
    <row r="20" spans="1:8" ht="24" customHeight="1">
      <c r="A20" s="4" t="s">
        <v>33</v>
      </c>
      <c r="B20" s="35">
        <v>1260</v>
      </c>
      <c r="C20" s="35">
        <v>1858</v>
      </c>
      <c r="D20" s="128">
        <f t="shared" si="1"/>
        <v>1.475</v>
      </c>
      <c r="E20" s="35">
        <v>1858</v>
      </c>
      <c r="F20" s="35">
        <v>1041</v>
      </c>
      <c r="G20" s="130">
        <f t="shared" si="0"/>
        <v>0.785</v>
      </c>
      <c r="H20" s="129">
        <f t="shared" si="2"/>
        <v>0.785</v>
      </c>
    </row>
    <row r="21" spans="1:8" ht="24" customHeight="1">
      <c r="A21" s="4" t="s">
        <v>34</v>
      </c>
      <c r="B21" s="35"/>
      <c r="C21" s="35"/>
      <c r="D21" s="128"/>
      <c r="E21" s="35"/>
      <c r="F21" s="35"/>
      <c r="G21" s="130"/>
      <c r="H21" s="129"/>
    </row>
    <row r="22" spans="1:8" ht="24" customHeight="1">
      <c r="A22" s="3" t="s">
        <v>35</v>
      </c>
      <c r="B22" s="35">
        <f>SUM(B23:B30)</f>
        <v>23850</v>
      </c>
      <c r="C22" s="35">
        <f>SUM(C23:C30)</f>
        <v>22900</v>
      </c>
      <c r="D22" s="128">
        <f t="shared" si="1"/>
        <v>0.96</v>
      </c>
      <c r="E22" s="35">
        <f>SUM(E23:E30)</f>
        <v>22900</v>
      </c>
      <c r="F22" s="35">
        <f>SUM(F23:F30)</f>
        <v>22082</v>
      </c>
      <c r="G22" s="130">
        <f aca="true" t="shared" si="3" ref="G22:G27">+C22/F22-1</f>
        <v>0.037</v>
      </c>
      <c r="H22" s="129">
        <f t="shared" si="2"/>
        <v>0.037</v>
      </c>
    </row>
    <row r="23" spans="1:8" ht="24" customHeight="1">
      <c r="A23" s="4" t="s">
        <v>36</v>
      </c>
      <c r="B23" s="35">
        <v>6200</v>
      </c>
      <c r="C23" s="35">
        <v>7192</v>
      </c>
      <c r="D23" s="128">
        <f t="shared" si="1"/>
        <v>1.16</v>
      </c>
      <c r="E23" s="35">
        <v>7192</v>
      </c>
      <c r="F23" s="35">
        <v>4238</v>
      </c>
      <c r="G23" s="130">
        <f t="shared" si="3"/>
        <v>0.697</v>
      </c>
      <c r="H23" s="129">
        <f t="shared" si="2"/>
        <v>0.697</v>
      </c>
    </row>
    <row r="24" spans="1:8" ht="24" customHeight="1">
      <c r="A24" s="4" t="s">
        <v>37</v>
      </c>
      <c r="B24" s="35">
        <v>6500</v>
      </c>
      <c r="C24" s="35">
        <v>6255</v>
      </c>
      <c r="D24" s="128">
        <f t="shared" si="1"/>
        <v>0.962</v>
      </c>
      <c r="E24" s="35">
        <v>6255</v>
      </c>
      <c r="F24" s="35">
        <v>5985</v>
      </c>
      <c r="G24" s="130">
        <f t="shared" si="3"/>
        <v>0.045</v>
      </c>
      <c r="H24" s="129">
        <f t="shared" si="2"/>
        <v>0.045</v>
      </c>
    </row>
    <row r="25" spans="1:8" ht="24" customHeight="1">
      <c r="A25" s="4" t="s">
        <v>38</v>
      </c>
      <c r="B25" s="35">
        <v>1800</v>
      </c>
      <c r="C25" s="35">
        <v>1098</v>
      </c>
      <c r="D25" s="128">
        <f t="shared" si="1"/>
        <v>0.61</v>
      </c>
      <c r="E25" s="35">
        <v>1098</v>
      </c>
      <c r="F25" s="35">
        <v>1221</v>
      </c>
      <c r="G25" s="130">
        <f t="shared" si="3"/>
        <v>-0.101</v>
      </c>
      <c r="H25" s="129">
        <f t="shared" si="2"/>
        <v>-0.101</v>
      </c>
    </row>
    <row r="26" spans="1:8" ht="24" customHeight="1">
      <c r="A26" s="4" t="s">
        <v>39</v>
      </c>
      <c r="B26" s="35">
        <v>0</v>
      </c>
      <c r="C26" s="35">
        <v>0</v>
      </c>
      <c r="D26" s="128"/>
      <c r="E26" s="35">
        <v>0</v>
      </c>
      <c r="F26" s="35">
        <v>2706</v>
      </c>
      <c r="G26" s="130">
        <f t="shared" si="3"/>
        <v>-1</v>
      </c>
      <c r="H26" s="129">
        <f t="shared" si="2"/>
        <v>-1</v>
      </c>
    </row>
    <row r="27" spans="1:8" ht="24" customHeight="1">
      <c r="A27" s="127" t="s">
        <v>40</v>
      </c>
      <c r="B27" s="35">
        <v>5850</v>
      </c>
      <c r="C27" s="35">
        <f>7982-2452</f>
        <v>5530</v>
      </c>
      <c r="D27" s="128">
        <f t="shared" si="1"/>
        <v>0.945</v>
      </c>
      <c r="E27" s="35">
        <f>7982-2452</f>
        <v>5530</v>
      </c>
      <c r="F27" s="35">
        <v>5082</v>
      </c>
      <c r="G27" s="130">
        <f t="shared" si="3"/>
        <v>0.088</v>
      </c>
      <c r="H27" s="129">
        <f t="shared" si="2"/>
        <v>0.088</v>
      </c>
    </row>
    <row r="28" spans="1:8" ht="24" customHeight="1">
      <c r="A28" s="4" t="s">
        <v>235</v>
      </c>
      <c r="B28" s="35"/>
      <c r="C28" s="35">
        <v>2632</v>
      </c>
      <c r="D28" s="128"/>
      <c r="E28" s="35">
        <v>2632</v>
      </c>
      <c r="F28" s="35"/>
      <c r="G28" s="130"/>
      <c r="H28" s="129"/>
    </row>
    <row r="29" spans="1:8" ht="24" customHeight="1">
      <c r="A29" s="4" t="s">
        <v>236</v>
      </c>
      <c r="B29" s="35"/>
      <c r="C29" s="35">
        <v>28</v>
      </c>
      <c r="D29" s="128"/>
      <c r="E29" s="35">
        <v>28</v>
      </c>
      <c r="F29" s="35"/>
      <c r="G29" s="130"/>
      <c r="H29" s="129"/>
    </row>
    <row r="30" spans="1:8" ht="24" customHeight="1">
      <c r="A30" s="4" t="s">
        <v>68</v>
      </c>
      <c r="B30" s="35">
        <v>3500</v>
      </c>
      <c r="C30" s="35">
        <v>165</v>
      </c>
      <c r="D30" s="128">
        <f t="shared" si="1"/>
        <v>0.047</v>
      </c>
      <c r="E30" s="35">
        <v>165</v>
      </c>
      <c r="F30" s="35">
        <v>2850</v>
      </c>
      <c r="G30" s="130">
        <f>+C30/F30-1</f>
        <v>-0.942</v>
      </c>
      <c r="H30" s="129">
        <f t="shared" si="2"/>
        <v>-0.942</v>
      </c>
    </row>
    <row r="31" spans="1:8" ht="24" customHeight="1">
      <c r="A31" s="3" t="s">
        <v>204</v>
      </c>
      <c r="B31" s="35">
        <v>34950</v>
      </c>
      <c r="C31" s="35">
        <f>34950+400+1140-2190</f>
        <v>34300</v>
      </c>
      <c r="D31" s="128">
        <f t="shared" si="1"/>
        <v>0.981</v>
      </c>
      <c r="E31" s="35">
        <v>30090</v>
      </c>
      <c r="F31" s="35">
        <v>28095</v>
      </c>
      <c r="G31" s="130">
        <f>+C31/F31-1</f>
        <v>0.221</v>
      </c>
      <c r="H31" s="129">
        <f t="shared" si="2"/>
        <v>0.071</v>
      </c>
    </row>
    <row r="32" spans="1:8" ht="24" customHeight="1">
      <c r="A32" s="3" t="s">
        <v>205</v>
      </c>
      <c r="B32" s="35">
        <f>+B31+B6</f>
        <v>113200</v>
      </c>
      <c r="C32" s="35">
        <f>+C31+C6</f>
        <v>113300</v>
      </c>
      <c r="D32" s="128">
        <f t="shared" si="1"/>
        <v>1.001</v>
      </c>
      <c r="E32" s="35">
        <f>+E31+E6</f>
        <v>113300</v>
      </c>
      <c r="F32" s="35">
        <f>+F31+F6</f>
        <v>102922</v>
      </c>
      <c r="G32" s="130">
        <f>+C32/F32-1</f>
        <v>0.101</v>
      </c>
      <c r="H32" s="129">
        <f t="shared" si="2"/>
        <v>0.101</v>
      </c>
    </row>
    <row r="33" spans="2:8" ht="24" customHeight="1">
      <c r="B33" s="23"/>
      <c r="C33" s="23"/>
      <c r="D33" s="23"/>
      <c r="E33" s="23"/>
      <c r="F33" s="23"/>
      <c r="G33" s="23"/>
      <c r="H33" s="23"/>
    </row>
    <row r="34" spans="2:8" ht="24" customHeight="1">
      <c r="B34" s="23"/>
      <c r="C34" s="23"/>
      <c r="D34" s="33"/>
      <c r="E34" s="33"/>
      <c r="F34" s="23"/>
      <c r="G34" s="23"/>
      <c r="H34" s="23"/>
    </row>
    <row r="35" spans="2:8" ht="24" customHeight="1">
      <c r="B35" s="23"/>
      <c r="C35" s="23"/>
      <c r="D35" s="33"/>
      <c r="E35" s="33"/>
      <c r="F35" s="23"/>
      <c r="G35" s="23"/>
      <c r="H35" s="23"/>
    </row>
    <row r="36" spans="4:5" ht="24" customHeight="1">
      <c r="D36" s="86"/>
      <c r="E36" s="86"/>
    </row>
  </sheetData>
  <mergeCells count="7">
    <mergeCell ref="A1:H1"/>
    <mergeCell ref="H4:H5"/>
    <mergeCell ref="A4:A5"/>
    <mergeCell ref="B4:B5"/>
    <mergeCell ref="C4:D4"/>
    <mergeCell ref="G4:G5"/>
    <mergeCell ref="E4:E5"/>
  </mergeCells>
  <printOptions horizontalCentered="1"/>
  <pageMargins left="0.5905511811023623" right="0.35433070866141736" top="0.5905511811023623" bottom="0.3937007874015748" header="0" footer="0"/>
  <pageSetup firstPageNumber="10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3"/>
  <sheetViews>
    <sheetView showZeros="0" zoomScaleSheetLayoutView="100" workbookViewId="0" topLeftCell="A1">
      <selection activeCell="L15" sqref="L15"/>
    </sheetView>
  </sheetViews>
  <sheetFormatPr defaultColWidth="9.00390625" defaultRowHeight="28.5" customHeight="1"/>
  <cols>
    <col min="1" max="1" width="30.00390625" style="42" customWidth="1"/>
    <col min="2" max="3" width="10.50390625" style="42" customWidth="1"/>
    <col min="4" max="4" width="10.50390625" style="48" customWidth="1"/>
    <col min="5" max="5" width="10.50390625" style="49" customWidth="1"/>
    <col min="6" max="6" width="20.625" style="49" customWidth="1"/>
    <col min="7" max="16384" width="9.00390625" style="42" customWidth="1"/>
  </cols>
  <sheetData>
    <row r="1" spans="1:6" ht="28.5" customHeight="1">
      <c r="A1" s="176" t="s">
        <v>237</v>
      </c>
      <c r="B1" s="176"/>
      <c r="C1" s="176"/>
      <c r="D1" s="176"/>
      <c r="E1" s="176"/>
      <c r="F1" s="176"/>
    </row>
    <row r="2" spans="1:6" ht="28.5" customHeight="1">
      <c r="A2" s="18"/>
      <c r="B2" s="18"/>
      <c r="C2" s="18"/>
      <c r="D2" s="18"/>
      <c r="F2" s="16" t="s">
        <v>15</v>
      </c>
    </row>
    <row r="3" spans="4:6" ht="28.5" customHeight="1">
      <c r="D3" s="6"/>
      <c r="F3" s="9" t="s">
        <v>20</v>
      </c>
    </row>
    <row r="4" spans="1:6" ht="26.25" customHeight="1">
      <c r="A4" s="174" t="s">
        <v>42</v>
      </c>
      <c r="B4" s="175" t="s">
        <v>268</v>
      </c>
      <c r="C4" s="175" t="s">
        <v>239</v>
      </c>
      <c r="D4" s="175"/>
      <c r="E4" s="175"/>
      <c r="F4" s="177" t="s">
        <v>269</v>
      </c>
    </row>
    <row r="5" spans="1:6" ht="26.25" customHeight="1">
      <c r="A5" s="174"/>
      <c r="B5" s="175"/>
      <c r="C5" s="120" t="s">
        <v>57</v>
      </c>
      <c r="D5" s="7" t="s">
        <v>6</v>
      </c>
      <c r="E5" s="155" t="s">
        <v>58</v>
      </c>
      <c r="F5" s="178"/>
    </row>
    <row r="6" spans="1:10" ht="33" customHeight="1">
      <c r="A6" s="43" t="s">
        <v>206</v>
      </c>
      <c r="B6" s="119">
        <f>SUM(B7:B25)</f>
        <v>242065</v>
      </c>
      <c r="C6" s="119">
        <f>SUM(C7:C25)</f>
        <v>297000</v>
      </c>
      <c r="D6" s="119">
        <f aca="true" t="shared" si="0" ref="D6:D25">+C6-B6</f>
        <v>54935</v>
      </c>
      <c r="E6" s="135">
        <f>+D6/B6</f>
        <v>0.227</v>
      </c>
      <c r="F6" s="135"/>
      <c r="H6" s="132"/>
      <c r="J6" s="117"/>
    </row>
    <row r="7" spans="1:6" ht="33" customHeight="1">
      <c r="A7" s="44" t="s">
        <v>84</v>
      </c>
      <c r="B7" s="119">
        <v>14590</v>
      </c>
      <c r="C7" s="119">
        <v>21350</v>
      </c>
      <c r="D7" s="119">
        <f t="shared" si="0"/>
        <v>6760</v>
      </c>
      <c r="E7" s="135">
        <f aca="true" t="shared" si="1" ref="E7:E25">+D7/B7</f>
        <v>0.463</v>
      </c>
      <c r="F7" s="159" t="s">
        <v>270</v>
      </c>
    </row>
    <row r="8" spans="1:6" ht="33" customHeight="1">
      <c r="A8" s="44" t="s">
        <v>85</v>
      </c>
      <c r="B8" s="119">
        <v>473</v>
      </c>
      <c r="C8" s="119">
        <v>412</v>
      </c>
      <c r="D8" s="119">
        <f t="shared" si="0"/>
        <v>-61</v>
      </c>
      <c r="E8" s="135">
        <f t="shared" si="1"/>
        <v>-0.129</v>
      </c>
      <c r="F8" s="160"/>
    </row>
    <row r="9" spans="1:6" ht="33" customHeight="1">
      <c r="A9" s="44" t="s">
        <v>86</v>
      </c>
      <c r="B9" s="119">
        <v>10828</v>
      </c>
      <c r="C9" s="119">
        <v>10900</v>
      </c>
      <c r="D9" s="119">
        <f t="shared" si="0"/>
        <v>72</v>
      </c>
      <c r="E9" s="135">
        <f t="shared" si="1"/>
        <v>0.007</v>
      </c>
      <c r="F9" s="160"/>
    </row>
    <row r="10" spans="1:6" ht="33" customHeight="1">
      <c r="A10" s="44" t="s">
        <v>87</v>
      </c>
      <c r="B10" s="119">
        <v>48809</v>
      </c>
      <c r="C10" s="119">
        <v>51100</v>
      </c>
      <c r="D10" s="119">
        <f t="shared" si="0"/>
        <v>2291</v>
      </c>
      <c r="E10" s="135">
        <f t="shared" si="1"/>
        <v>0.047</v>
      </c>
      <c r="F10" s="160"/>
    </row>
    <row r="11" spans="1:6" ht="33" customHeight="1">
      <c r="A11" s="44" t="s">
        <v>88</v>
      </c>
      <c r="B11" s="119">
        <v>493</v>
      </c>
      <c r="C11" s="119">
        <v>320</v>
      </c>
      <c r="D11" s="119">
        <f t="shared" si="0"/>
        <v>-173</v>
      </c>
      <c r="E11" s="135">
        <f t="shared" si="1"/>
        <v>-0.351</v>
      </c>
      <c r="F11" s="160" t="s">
        <v>271</v>
      </c>
    </row>
    <row r="12" spans="1:6" ht="33" customHeight="1">
      <c r="A12" s="44" t="s">
        <v>89</v>
      </c>
      <c r="B12" s="119">
        <v>3893</v>
      </c>
      <c r="C12" s="119">
        <v>4500</v>
      </c>
      <c r="D12" s="119">
        <f t="shared" si="0"/>
        <v>607</v>
      </c>
      <c r="E12" s="135">
        <f t="shared" si="1"/>
        <v>0.156</v>
      </c>
      <c r="F12" s="160"/>
    </row>
    <row r="13" spans="1:6" ht="33" customHeight="1">
      <c r="A13" s="44" t="s">
        <v>90</v>
      </c>
      <c r="B13" s="119">
        <v>35169</v>
      </c>
      <c r="C13" s="119">
        <v>36200</v>
      </c>
      <c r="D13" s="119">
        <f t="shared" si="0"/>
        <v>1031</v>
      </c>
      <c r="E13" s="135">
        <f t="shared" si="1"/>
        <v>0.029</v>
      </c>
      <c r="F13" s="160"/>
    </row>
    <row r="14" spans="1:6" ht="33" customHeight="1">
      <c r="A14" s="44" t="s">
        <v>91</v>
      </c>
      <c r="B14" s="119">
        <v>29951</v>
      </c>
      <c r="C14" s="119">
        <v>35500</v>
      </c>
      <c r="D14" s="119">
        <f t="shared" si="0"/>
        <v>5549</v>
      </c>
      <c r="E14" s="135">
        <f t="shared" si="1"/>
        <v>0.185</v>
      </c>
      <c r="F14" s="160"/>
    </row>
    <row r="15" spans="1:6" ht="33" customHeight="1">
      <c r="A15" s="44" t="s">
        <v>92</v>
      </c>
      <c r="B15" s="119">
        <v>4985</v>
      </c>
      <c r="C15" s="119">
        <v>6300</v>
      </c>
      <c r="D15" s="119">
        <f t="shared" si="0"/>
        <v>1315</v>
      </c>
      <c r="E15" s="135">
        <f t="shared" si="1"/>
        <v>0.264</v>
      </c>
      <c r="F15" s="160" t="s">
        <v>273</v>
      </c>
    </row>
    <row r="16" spans="1:6" ht="33" customHeight="1">
      <c r="A16" s="44" t="s">
        <v>93</v>
      </c>
      <c r="B16" s="119">
        <v>23319</v>
      </c>
      <c r="C16" s="119">
        <v>29300</v>
      </c>
      <c r="D16" s="119">
        <f t="shared" si="0"/>
        <v>5981</v>
      </c>
      <c r="E16" s="135">
        <f t="shared" si="1"/>
        <v>0.256</v>
      </c>
      <c r="F16" s="160" t="s">
        <v>273</v>
      </c>
    </row>
    <row r="17" spans="1:6" ht="33" customHeight="1">
      <c r="A17" s="44" t="s">
        <v>94</v>
      </c>
      <c r="B17" s="119">
        <v>49347</v>
      </c>
      <c r="C17" s="119">
        <v>59650</v>
      </c>
      <c r="D17" s="119">
        <f t="shared" si="0"/>
        <v>10303</v>
      </c>
      <c r="E17" s="135">
        <f t="shared" si="1"/>
        <v>0.209</v>
      </c>
      <c r="F17" s="160" t="s">
        <v>273</v>
      </c>
    </row>
    <row r="18" spans="1:6" ht="33" customHeight="1">
      <c r="A18" s="44" t="s">
        <v>95</v>
      </c>
      <c r="B18" s="119">
        <v>2879</v>
      </c>
      <c r="C18" s="119">
        <v>4300</v>
      </c>
      <c r="D18" s="119">
        <f t="shared" si="0"/>
        <v>1421</v>
      </c>
      <c r="E18" s="135">
        <f t="shared" si="1"/>
        <v>0.494</v>
      </c>
      <c r="F18" s="160" t="s">
        <v>272</v>
      </c>
    </row>
    <row r="19" spans="1:6" ht="33" customHeight="1">
      <c r="A19" s="44" t="s">
        <v>96</v>
      </c>
      <c r="B19" s="119">
        <v>2291</v>
      </c>
      <c r="C19" s="119">
        <v>860</v>
      </c>
      <c r="D19" s="119">
        <f t="shared" si="0"/>
        <v>-1431</v>
      </c>
      <c r="E19" s="135">
        <f t="shared" si="1"/>
        <v>-0.625</v>
      </c>
      <c r="F19" s="160" t="s">
        <v>271</v>
      </c>
    </row>
    <row r="20" spans="1:6" ht="33" customHeight="1">
      <c r="A20" s="44" t="s">
        <v>97</v>
      </c>
      <c r="B20" s="119">
        <v>2425</v>
      </c>
      <c r="C20" s="119">
        <v>3200</v>
      </c>
      <c r="D20" s="119">
        <f t="shared" si="0"/>
        <v>775</v>
      </c>
      <c r="E20" s="135">
        <f t="shared" si="1"/>
        <v>0.32</v>
      </c>
      <c r="F20" s="160" t="s">
        <v>273</v>
      </c>
    </row>
    <row r="21" spans="1:6" ht="33" customHeight="1">
      <c r="A21" s="44" t="s">
        <v>98</v>
      </c>
      <c r="B21" s="119">
        <v>1677</v>
      </c>
      <c r="C21" s="119">
        <v>5300</v>
      </c>
      <c r="D21" s="119">
        <f t="shared" si="0"/>
        <v>3623</v>
      </c>
      <c r="E21" s="135">
        <f t="shared" si="1"/>
        <v>2.16</v>
      </c>
      <c r="F21" s="160" t="s">
        <v>272</v>
      </c>
    </row>
    <row r="22" spans="1:6" ht="33" customHeight="1">
      <c r="A22" s="44" t="s">
        <v>59</v>
      </c>
      <c r="B22" s="119">
        <v>925</v>
      </c>
      <c r="C22" s="119">
        <v>14216</v>
      </c>
      <c r="D22" s="119">
        <f t="shared" si="0"/>
        <v>13291</v>
      </c>
      <c r="E22" s="135">
        <f t="shared" si="1"/>
        <v>14.369</v>
      </c>
      <c r="F22" s="160" t="s">
        <v>274</v>
      </c>
    </row>
    <row r="23" spans="1:6" ht="33" customHeight="1">
      <c r="A23" s="44" t="s">
        <v>99</v>
      </c>
      <c r="B23" s="119">
        <v>935</v>
      </c>
      <c r="C23" s="119">
        <v>1572</v>
      </c>
      <c r="D23" s="119">
        <f t="shared" si="0"/>
        <v>637</v>
      </c>
      <c r="E23" s="135">
        <f t="shared" si="1"/>
        <v>0.681</v>
      </c>
      <c r="F23" s="160" t="s">
        <v>273</v>
      </c>
    </row>
    <row r="24" spans="1:6" ht="33" customHeight="1">
      <c r="A24" s="44" t="s">
        <v>179</v>
      </c>
      <c r="B24" s="119">
        <v>967</v>
      </c>
      <c r="C24" s="119">
        <v>1668</v>
      </c>
      <c r="D24" s="119">
        <f>+C24-B24</f>
        <v>701</v>
      </c>
      <c r="E24" s="135">
        <f t="shared" si="1"/>
        <v>0.725</v>
      </c>
      <c r="F24" s="160" t="s">
        <v>275</v>
      </c>
    </row>
    <row r="25" spans="1:6" ht="33" customHeight="1">
      <c r="A25" s="44" t="s">
        <v>69</v>
      </c>
      <c r="B25" s="119">
        <v>8109</v>
      </c>
      <c r="C25" s="119">
        <f>4150+1220+4982</f>
        <v>10352</v>
      </c>
      <c r="D25" s="119">
        <f t="shared" si="0"/>
        <v>2243</v>
      </c>
      <c r="E25" s="135">
        <f t="shared" si="1"/>
        <v>0.277</v>
      </c>
      <c r="F25" s="160" t="s">
        <v>273</v>
      </c>
    </row>
    <row r="26" spans="2:6" ht="28.5" customHeight="1">
      <c r="B26" s="45"/>
      <c r="C26" s="45"/>
      <c r="D26" s="46"/>
      <c r="E26" s="47"/>
      <c r="F26" s="47"/>
    </row>
    <row r="27" spans="2:6" ht="28.5" customHeight="1">
      <c r="B27" s="45"/>
      <c r="C27" s="158">
        <f>297000-C6</f>
        <v>0</v>
      </c>
      <c r="D27" s="46"/>
      <c r="E27" s="47"/>
      <c r="F27" s="47"/>
    </row>
    <row r="28" spans="2:6" ht="28.5" customHeight="1">
      <c r="B28" s="45"/>
      <c r="C28" s="45"/>
      <c r="D28" s="46"/>
      <c r="E28" s="47"/>
      <c r="F28" s="47"/>
    </row>
    <row r="29" spans="2:6" ht="28.5" customHeight="1">
      <c r="B29" s="45"/>
      <c r="C29" s="45"/>
      <c r="D29" s="46"/>
      <c r="E29" s="47"/>
      <c r="F29" s="47"/>
    </row>
    <row r="30" spans="2:6" ht="28.5" customHeight="1">
      <c r="B30" s="45"/>
      <c r="C30" s="45"/>
      <c r="D30" s="46"/>
      <c r="E30" s="47"/>
      <c r="F30" s="47"/>
    </row>
    <row r="31" spans="2:6" ht="28.5" customHeight="1">
      <c r="B31" s="45"/>
      <c r="C31" s="45"/>
      <c r="D31" s="46"/>
      <c r="E31" s="47"/>
      <c r="F31" s="47"/>
    </row>
    <row r="32" spans="2:6" ht="28.5" customHeight="1">
      <c r="B32" s="45"/>
      <c r="C32" s="45"/>
      <c r="D32" s="46"/>
      <c r="E32" s="47"/>
      <c r="F32" s="47"/>
    </row>
    <row r="33" spans="2:6" ht="28.5" customHeight="1">
      <c r="B33" s="45"/>
      <c r="C33" s="45"/>
      <c r="D33" s="46"/>
      <c r="E33" s="47"/>
      <c r="F33" s="47"/>
    </row>
  </sheetData>
  <mergeCells count="5">
    <mergeCell ref="A4:A5"/>
    <mergeCell ref="B4:B5"/>
    <mergeCell ref="C4:E4"/>
    <mergeCell ref="A1:F1"/>
    <mergeCell ref="F4:F5"/>
  </mergeCells>
  <printOptions horizontalCentered="1"/>
  <pageMargins left="0.5905511811023623" right="0.5511811023622047" top="0.5905511811023623" bottom="0.3937007874015748" header="0" footer="0"/>
  <pageSetup firstPageNumber="10" useFirstPageNumber="1"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showZeros="0" view="pageBreakPreview" zoomScaleSheetLayoutView="100" workbookViewId="0" topLeftCell="A1">
      <selection activeCell="C14" sqref="C14"/>
    </sheetView>
  </sheetViews>
  <sheetFormatPr defaultColWidth="9.00390625" defaultRowHeight="42.75" customHeight="1"/>
  <cols>
    <col min="1" max="1" width="28.75390625" style="1" customWidth="1"/>
    <col min="2" max="2" width="10.875" style="1" customWidth="1"/>
    <col min="3" max="3" width="9.625" style="1" customWidth="1"/>
    <col min="4" max="4" width="9.75390625" style="1" customWidth="1"/>
    <col min="5" max="5" width="9.625" style="1" customWidth="1"/>
    <col min="6" max="6" width="9.625" style="52" customWidth="1"/>
    <col min="7" max="8" width="9.00390625" style="1" customWidth="1"/>
    <col min="9" max="9" width="10.50390625" style="1" bestFit="1" customWidth="1"/>
    <col min="10" max="16384" width="9.00390625" style="1" customWidth="1"/>
  </cols>
  <sheetData>
    <row r="1" spans="1:6" ht="42.75" customHeight="1">
      <c r="A1" s="181" t="s">
        <v>240</v>
      </c>
      <c r="B1" s="181"/>
      <c r="C1" s="181"/>
      <c r="D1" s="181"/>
      <c r="E1" s="181"/>
      <c r="F1" s="181"/>
    </row>
    <row r="2" spans="1:6" ht="23.25" customHeight="1">
      <c r="A2" s="17"/>
      <c r="B2" s="17"/>
      <c r="C2" s="17"/>
      <c r="D2" s="17"/>
      <c r="E2" s="17"/>
      <c r="F2" s="50" t="s">
        <v>14</v>
      </c>
    </row>
    <row r="3" spans="1:6" ht="25.5" customHeight="1">
      <c r="A3" s="2"/>
      <c r="B3" s="9"/>
      <c r="C3" s="9"/>
      <c r="D3" s="9"/>
      <c r="E3" s="16"/>
      <c r="F3" s="50" t="s">
        <v>20</v>
      </c>
    </row>
    <row r="4" spans="1:6" ht="42.75" customHeight="1">
      <c r="A4" s="182" t="s">
        <v>2</v>
      </c>
      <c r="B4" s="184" t="s">
        <v>51</v>
      </c>
      <c r="C4" s="186" t="s">
        <v>52</v>
      </c>
      <c r="D4" s="187"/>
      <c r="E4" s="15" t="s">
        <v>53</v>
      </c>
      <c r="F4" s="179" t="s">
        <v>0</v>
      </c>
    </row>
    <row r="5" spans="1:6" ht="42.75" customHeight="1">
      <c r="A5" s="183"/>
      <c r="B5" s="185"/>
      <c r="C5" s="10" t="s">
        <v>54</v>
      </c>
      <c r="D5" s="40" t="s">
        <v>55</v>
      </c>
      <c r="E5" s="41" t="s">
        <v>56</v>
      </c>
      <c r="F5" s="180"/>
    </row>
    <row r="6" spans="1:8" ht="49.5" customHeight="1">
      <c r="A6" s="3" t="s">
        <v>60</v>
      </c>
      <c r="B6" s="35">
        <f>SUM(B7:B15)</f>
        <v>87000</v>
      </c>
      <c r="C6" s="35">
        <f>SUM(C7:C15)</f>
        <v>30679</v>
      </c>
      <c r="D6" s="134">
        <f>+C6/B6</f>
        <v>0.353</v>
      </c>
      <c r="E6" s="35">
        <f>SUM(E7:E15)</f>
        <v>49532</v>
      </c>
      <c r="F6" s="129">
        <f>+C6/E6-1</f>
        <v>-0.381</v>
      </c>
      <c r="G6" s="23"/>
      <c r="H6" s="86"/>
    </row>
    <row r="7" spans="1:9" ht="49.5" customHeight="1">
      <c r="A7" s="4" t="s">
        <v>3</v>
      </c>
      <c r="B7" s="35">
        <v>80000</v>
      </c>
      <c r="C7" s="35">
        <v>28000</v>
      </c>
      <c r="D7" s="134">
        <f aca="true" t="shared" si="0" ref="D7:D14">+C7/B7</f>
        <v>0.35</v>
      </c>
      <c r="E7" s="35">
        <v>43696</v>
      </c>
      <c r="F7" s="129">
        <f aca="true" t="shared" si="1" ref="F7:F15">+C7/E7-1</f>
        <v>-0.359</v>
      </c>
      <c r="G7" s="23"/>
      <c r="H7" s="86"/>
      <c r="I7" s="153"/>
    </row>
    <row r="8" spans="1:7" ht="49.5" customHeight="1">
      <c r="A8" s="4" t="s">
        <v>8</v>
      </c>
      <c r="B8" s="35">
        <v>2000</v>
      </c>
      <c r="C8" s="35">
        <v>450</v>
      </c>
      <c r="D8" s="134">
        <f t="shared" si="0"/>
        <v>0.225</v>
      </c>
      <c r="E8" s="35">
        <v>1387</v>
      </c>
      <c r="F8" s="129">
        <f t="shared" si="1"/>
        <v>-0.676</v>
      </c>
      <c r="G8" s="23"/>
    </row>
    <row r="9" spans="1:9" ht="49.5" customHeight="1">
      <c r="A9" s="4" t="s">
        <v>4</v>
      </c>
      <c r="B9" s="35">
        <v>500</v>
      </c>
      <c r="C9" s="35">
        <v>100</v>
      </c>
      <c r="D9" s="134">
        <f t="shared" si="0"/>
        <v>0.2</v>
      </c>
      <c r="E9" s="35">
        <v>269</v>
      </c>
      <c r="F9" s="129">
        <f t="shared" si="1"/>
        <v>-0.628</v>
      </c>
      <c r="G9" s="23"/>
      <c r="I9" s="86"/>
    </row>
    <row r="10" spans="1:7" ht="49.5" customHeight="1">
      <c r="A10" s="4" t="s">
        <v>9</v>
      </c>
      <c r="B10" s="35">
        <v>2100</v>
      </c>
      <c r="C10" s="35">
        <v>780</v>
      </c>
      <c r="D10" s="134">
        <f t="shared" si="0"/>
        <v>0.371</v>
      </c>
      <c r="E10" s="35">
        <v>1838</v>
      </c>
      <c r="F10" s="129">
        <f t="shared" si="1"/>
        <v>-0.576</v>
      </c>
      <c r="G10" s="23"/>
    </row>
    <row r="11" spans="1:7" ht="49.5" customHeight="1">
      <c r="A11" s="4" t="s">
        <v>100</v>
      </c>
      <c r="B11" s="35"/>
      <c r="C11" s="35"/>
      <c r="D11" s="134"/>
      <c r="E11" s="35">
        <v>199</v>
      </c>
      <c r="F11" s="129">
        <f t="shared" si="1"/>
        <v>-1</v>
      </c>
      <c r="G11" s="23"/>
    </row>
    <row r="12" spans="1:7" ht="49.5" customHeight="1">
      <c r="A12" s="4" t="s">
        <v>101</v>
      </c>
      <c r="B12" s="35">
        <v>500</v>
      </c>
      <c r="C12" s="35">
        <v>450</v>
      </c>
      <c r="D12" s="134">
        <f t="shared" si="0"/>
        <v>0.9</v>
      </c>
      <c r="E12" s="35">
        <v>412</v>
      </c>
      <c r="F12" s="129">
        <f t="shared" si="1"/>
        <v>0.092</v>
      </c>
      <c r="G12" s="23"/>
    </row>
    <row r="13" spans="1:7" ht="49.5" customHeight="1">
      <c r="A13" s="4" t="s">
        <v>49</v>
      </c>
      <c r="B13" s="36">
        <v>1300</v>
      </c>
      <c r="C13" s="35">
        <v>129</v>
      </c>
      <c r="D13" s="134">
        <f t="shared" si="0"/>
        <v>0.099</v>
      </c>
      <c r="E13" s="35">
        <v>1185</v>
      </c>
      <c r="F13" s="129">
        <f t="shared" si="1"/>
        <v>-0.891</v>
      </c>
      <c r="G13" s="23"/>
    </row>
    <row r="14" spans="1:7" ht="49.5" customHeight="1">
      <c r="A14" s="4" t="s">
        <v>48</v>
      </c>
      <c r="B14" s="36">
        <v>600</v>
      </c>
      <c r="C14" s="35">
        <v>550</v>
      </c>
      <c r="D14" s="134">
        <f t="shared" si="0"/>
        <v>0.917</v>
      </c>
      <c r="E14" s="35">
        <v>530</v>
      </c>
      <c r="F14" s="129">
        <f t="shared" si="1"/>
        <v>0.038</v>
      </c>
      <c r="G14" s="23"/>
    </row>
    <row r="15" spans="1:7" ht="49.5" customHeight="1">
      <c r="A15" s="4" t="s">
        <v>10</v>
      </c>
      <c r="B15" s="35"/>
      <c r="C15" s="35">
        <v>220</v>
      </c>
      <c r="D15" s="134"/>
      <c r="E15" s="35">
        <v>16</v>
      </c>
      <c r="F15" s="129">
        <f t="shared" si="1"/>
        <v>12.75</v>
      </c>
      <c r="G15" s="23"/>
    </row>
    <row r="16" spans="2:7" ht="42.75" customHeight="1">
      <c r="B16" s="23"/>
      <c r="C16" s="23"/>
      <c r="D16" s="23"/>
      <c r="E16" s="23"/>
      <c r="F16" s="51"/>
      <c r="G16" s="23"/>
    </row>
    <row r="17" spans="2:7" ht="42.75" customHeight="1">
      <c r="B17" s="23"/>
      <c r="C17" s="23"/>
      <c r="D17" s="23"/>
      <c r="E17" s="23"/>
      <c r="F17" s="51"/>
      <c r="G17" s="23"/>
    </row>
    <row r="18" spans="2:7" ht="42.75" customHeight="1">
      <c r="B18" s="23"/>
      <c r="C18" s="23"/>
      <c r="D18" s="23"/>
      <c r="E18" s="23"/>
      <c r="F18" s="51"/>
      <c r="G18" s="23"/>
    </row>
    <row r="19" spans="2:7" ht="42.75" customHeight="1">
      <c r="B19" s="23"/>
      <c r="C19" s="23"/>
      <c r="D19" s="23"/>
      <c r="E19" s="23"/>
      <c r="F19" s="51"/>
      <c r="G19" s="23"/>
    </row>
    <row r="20" spans="2:7" ht="42.75" customHeight="1">
      <c r="B20" s="23"/>
      <c r="C20" s="23"/>
      <c r="D20" s="23"/>
      <c r="E20" s="23"/>
      <c r="F20" s="51"/>
      <c r="G20" s="23"/>
    </row>
    <row r="21" spans="2:7" ht="42.75" customHeight="1">
      <c r="B21" s="23"/>
      <c r="C21" s="23"/>
      <c r="D21" s="23"/>
      <c r="E21" s="23"/>
      <c r="F21" s="51"/>
      <c r="G21" s="23"/>
    </row>
    <row r="22" spans="2:7" ht="42.75" customHeight="1">
      <c r="B22" s="23"/>
      <c r="C22" s="23"/>
      <c r="D22" s="23"/>
      <c r="E22" s="23"/>
      <c r="F22" s="51"/>
      <c r="G22" s="23"/>
    </row>
    <row r="23" spans="2:7" ht="42.75" customHeight="1">
      <c r="B23" s="23"/>
      <c r="C23" s="23"/>
      <c r="D23" s="23"/>
      <c r="E23" s="23"/>
      <c r="F23" s="51"/>
      <c r="G23" s="23"/>
    </row>
    <row r="24" spans="2:7" ht="42.75" customHeight="1">
      <c r="B24" s="23"/>
      <c r="C24" s="23"/>
      <c r="D24" s="23"/>
      <c r="E24" s="23"/>
      <c r="F24" s="51"/>
      <c r="G24" s="23"/>
    </row>
    <row r="25" spans="2:7" ht="42.75" customHeight="1">
      <c r="B25" s="23"/>
      <c r="C25" s="23"/>
      <c r="D25" s="23"/>
      <c r="E25" s="23"/>
      <c r="F25" s="51"/>
      <c r="G25" s="23"/>
    </row>
    <row r="26" spans="2:7" ht="42.75" customHeight="1">
      <c r="B26" s="23"/>
      <c r="C26" s="23"/>
      <c r="D26" s="23"/>
      <c r="E26" s="23"/>
      <c r="F26" s="51"/>
      <c r="G26" s="23"/>
    </row>
    <row r="27" spans="2:7" ht="42.75" customHeight="1">
      <c r="B27" s="23"/>
      <c r="C27" s="23"/>
      <c r="D27" s="23"/>
      <c r="E27" s="23"/>
      <c r="F27" s="51"/>
      <c r="G27" s="23"/>
    </row>
    <row r="28" spans="2:7" ht="42.75" customHeight="1">
      <c r="B28" s="23"/>
      <c r="C28" s="23"/>
      <c r="D28" s="23"/>
      <c r="E28" s="23"/>
      <c r="F28" s="51"/>
      <c r="G28" s="23"/>
    </row>
    <row r="29" spans="2:7" ht="42.75" customHeight="1">
      <c r="B29" s="23"/>
      <c r="C29" s="23"/>
      <c r="D29" s="23"/>
      <c r="E29" s="23"/>
      <c r="F29" s="51"/>
      <c r="G29" s="23"/>
    </row>
  </sheetData>
  <mergeCells count="5">
    <mergeCell ref="F4:F5"/>
    <mergeCell ref="A1:F1"/>
    <mergeCell ref="A4:A5"/>
    <mergeCell ref="B4:B5"/>
    <mergeCell ref="C4:D4"/>
  </mergeCells>
  <printOptions horizontalCentered="1"/>
  <pageMargins left="0.5905511811023623" right="0.5511811023622047" top="0.5905511811023623" bottom="0.3937007874015748" header="0" footer="0"/>
  <pageSetup firstPageNumber="1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showZeros="0" view="pageBreakPreview" zoomScaleSheetLayoutView="100" workbookViewId="0" topLeftCell="A1">
      <selection activeCell="C11" sqref="C11"/>
    </sheetView>
  </sheetViews>
  <sheetFormatPr defaultColWidth="9.00390625" defaultRowHeight="33.75" customHeight="1"/>
  <cols>
    <col min="1" max="1" width="33.50390625" style="19" customWidth="1"/>
    <col min="2" max="2" width="13.25390625" style="19" customWidth="1"/>
    <col min="3" max="3" width="11.375" style="19" customWidth="1"/>
    <col min="4" max="4" width="9.25390625" style="20" customWidth="1"/>
    <col min="5" max="5" width="9.625" style="56" customWidth="1"/>
    <col min="6" max="6" width="8.625" style="19" customWidth="1"/>
    <col min="7" max="7" width="10.375" style="19" hidden="1" customWidth="1"/>
    <col min="8" max="16384" width="9.00390625" style="19" customWidth="1"/>
  </cols>
  <sheetData>
    <row r="1" spans="1:5" ht="33.75" customHeight="1">
      <c r="A1" s="176" t="s">
        <v>241</v>
      </c>
      <c r="B1" s="176"/>
      <c r="C1" s="176"/>
      <c r="D1" s="176"/>
      <c r="E1" s="176"/>
    </row>
    <row r="2" spans="1:5" ht="33.75" customHeight="1">
      <c r="A2" s="18"/>
      <c r="B2" s="18"/>
      <c r="C2" s="18"/>
      <c r="D2" s="18"/>
      <c r="E2" s="6" t="s">
        <v>16</v>
      </c>
    </row>
    <row r="3" spans="4:5" ht="23.25" customHeight="1">
      <c r="D3" s="6"/>
      <c r="E3" s="53" t="s">
        <v>20</v>
      </c>
    </row>
    <row r="4" spans="1:5" ht="26.25" customHeight="1">
      <c r="A4" s="188" t="s">
        <v>42</v>
      </c>
      <c r="B4" s="177" t="s">
        <v>238</v>
      </c>
      <c r="C4" s="161" t="s">
        <v>239</v>
      </c>
      <c r="D4" s="162"/>
      <c r="E4" s="163"/>
    </row>
    <row r="5" spans="1:5" ht="26.25" customHeight="1">
      <c r="A5" s="189"/>
      <c r="B5" s="178"/>
      <c r="C5" s="12" t="s">
        <v>57</v>
      </c>
      <c r="D5" s="7" t="s">
        <v>6</v>
      </c>
      <c r="E5" s="54" t="s">
        <v>58</v>
      </c>
    </row>
    <row r="6" spans="1:7" ht="49.5" customHeight="1">
      <c r="A6" s="8" t="s">
        <v>11</v>
      </c>
      <c r="B6" s="36">
        <f>SUM(B7:B16)</f>
        <v>78053</v>
      </c>
      <c r="C6" s="36">
        <f>SUM(C7:C16)</f>
        <v>46315</v>
      </c>
      <c r="D6" s="36">
        <f aca="true" t="shared" si="0" ref="D6:D16">+C6-B6</f>
        <v>-31738</v>
      </c>
      <c r="E6" s="133">
        <f>+D6/B6</f>
        <v>-0.407</v>
      </c>
      <c r="F6" s="25"/>
      <c r="G6" s="25">
        <v>1148871</v>
      </c>
    </row>
    <row r="7" spans="1:7" ht="49.5" customHeight="1">
      <c r="A7" s="4" t="s">
        <v>61</v>
      </c>
      <c r="B7" s="36">
        <v>5962</v>
      </c>
      <c r="C7" s="36">
        <v>3594</v>
      </c>
      <c r="D7" s="36">
        <f t="shared" si="0"/>
        <v>-2368</v>
      </c>
      <c r="E7" s="133">
        <f aca="true" t="shared" si="1" ref="E7:E16">+D7/B7</f>
        <v>-0.397</v>
      </c>
      <c r="F7" s="25"/>
      <c r="G7" s="25">
        <v>3442</v>
      </c>
    </row>
    <row r="8" spans="1:7" ht="49.5" customHeight="1">
      <c r="A8" s="4" t="s">
        <v>63</v>
      </c>
      <c r="B8" s="36">
        <v>312</v>
      </c>
      <c r="C8" s="36"/>
      <c r="D8" s="36">
        <f t="shared" si="0"/>
        <v>-312</v>
      </c>
      <c r="E8" s="133">
        <f t="shared" si="1"/>
        <v>-1</v>
      </c>
      <c r="F8" s="25"/>
      <c r="G8" s="25">
        <v>1086279</v>
      </c>
    </row>
    <row r="9" spans="1:7" ht="49.5" customHeight="1">
      <c r="A9" s="4" t="s">
        <v>64</v>
      </c>
      <c r="B9" s="36">
        <v>1475</v>
      </c>
      <c r="C9" s="36">
        <v>319</v>
      </c>
      <c r="D9" s="36">
        <f t="shared" si="0"/>
        <v>-1156</v>
      </c>
      <c r="E9" s="133">
        <f t="shared" si="1"/>
        <v>-0.784</v>
      </c>
      <c r="F9" s="25"/>
      <c r="G9" s="25">
        <v>19419</v>
      </c>
    </row>
    <row r="10" spans="1:7" ht="49.5" customHeight="1">
      <c r="A10" s="4" t="s">
        <v>65</v>
      </c>
      <c r="B10" s="36">
        <v>58</v>
      </c>
      <c r="C10" s="36">
        <v>713</v>
      </c>
      <c r="D10" s="36">
        <f t="shared" si="0"/>
        <v>655</v>
      </c>
      <c r="E10" s="133">
        <f t="shared" si="1"/>
        <v>11.293</v>
      </c>
      <c r="F10" s="25"/>
      <c r="G10" s="25">
        <v>48103</v>
      </c>
    </row>
    <row r="11" spans="1:7" ht="49.5" customHeight="1">
      <c r="A11" s="4" t="s">
        <v>62</v>
      </c>
      <c r="B11" s="36">
        <v>55289</v>
      </c>
      <c r="C11" s="36">
        <f>52974-20300</f>
        <v>32674</v>
      </c>
      <c r="D11" s="36">
        <f t="shared" si="0"/>
        <v>-22615</v>
      </c>
      <c r="E11" s="133">
        <f t="shared" si="1"/>
        <v>-0.409</v>
      </c>
      <c r="F11" s="25"/>
      <c r="G11" s="25">
        <v>2536</v>
      </c>
    </row>
    <row r="12" spans="1:8" ht="49.5" customHeight="1">
      <c r="A12" s="4" t="s">
        <v>47</v>
      </c>
      <c r="B12" s="36">
        <v>5711</v>
      </c>
      <c r="C12" s="36">
        <v>1042</v>
      </c>
      <c r="D12" s="36">
        <f t="shared" si="0"/>
        <v>-4669</v>
      </c>
      <c r="E12" s="133">
        <f t="shared" si="1"/>
        <v>-0.818</v>
      </c>
      <c r="F12" s="25"/>
      <c r="G12" s="25"/>
      <c r="H12" s="19">
        <f>1042+791</f>
        <v>1833</v>
      </c>
    </row>
    <row r="13" spans="1:7" ht="49.5" customHeight="1">
      <c r="A13" s="4" t="s">
        <v>153</v>
      </c>
      <c r="B13" s="36">
        <v>93</v>
      </c>
      <c r="C13" s="36"/>
      <c r="D13" s="36">
        <f t="shared" si="0"/>
        <v>-93</v>
      </c>
      <c r="E13" s="133">
        <f t="shared" si="1"/>
        <v>-1</v>
      </c>
      <c r="F13" s="25"/>
      <c r="G13" s="25"/>
    </row>
    <row r="14" spans="1:7" ht="49.5" customHeight="1">
      <c r="A14" s="4" t="s">
        <v>152</v>
      </c>
      <c r="B14" s="36">
        <v>215</v>
      </c>
      <c r="C14" s="36">
        <v>550</v>
      </c>
      <c r="D14" s="36">
        <f t="shared" si="0"/>
        <v>335</v>
      </c>
      <c r="E14" s="133">
        <f t="shared" si="1"/>
        <v>1.558</v>
      </c>
      <c r="F14" s="25"/>
      <c r="G14" s="25"/>
    </row>
    <row r="15" spans="1:7" ht="49.5" customHeight="1">
      <c r="A15" s="4" t="s">
        <v>66</v>
      </c>
      <c r="B15" s="36">
        <v>2662</v>
      </c>
      <c r="C15" s="36">
        <v>1005</v>
      </c>
      <c r="D15" s="36">
        <f t="shared" si="0"/>
        <v>-1657</v>
      </c>
      <c r="E15" s="133">
        <f t="shared" si="1"/>
        <v>-0.622</v>
      </c>
      <c r="F15" s="25"/>
      <c r="G15" s="25">
        <v>4201</v>
      </c>
    </row>
    <row r="16" spans="1:8" ht="49.5" customHeight="1">
      <c r="A16" s="4" t="s">
        <v>67</v>
      </c>
      <c r="B16" s="36">
        <v>6276</v>
      </c>
      <c r="C16" s="36">
        <f>5627+791</f>
        <v>6418</v>
      </c>
      <c r="D16" s="36">
        <f t="shared" si="0"/>
        <v>142</v>
      </c>
      <c r="E16" s="133">
        <f t="shared" si="1"/>
        <v>0.023</v>
      </c>
      <c r="F16" s="25"/>
      <c r="G16" s="39">
        <v>703</v>
      </c>
      <c r="H16" s="154" t="s">
        <v>265</v>
      </c>
    </row>
    <row r="17" spans="2:7" ht="33.75" customHeight="1">
      <c r="B17" s="25"/>
      <c r="C17" s="25"/>
      <c r="D17" s="26"/>
      <c r="E17" s="55"/>
      <c r="F17" s="25"/>
      <c r="G17" s="25"/>
    </row>
    <row r="18" spans="2:7" ht="33.75" customHeight="1">
      <c r="B18" s="25"/>
      <c r="C18" s="25"/>
      <c r="D18" s="26"/>
      <c r="E18" s="55"/>
      <c r="F18" s="25"/>
      <c r="G18" s="25"/>
    </row>
    <row r="19" spans="2:7" ht="33.75" customHeight="1">
      <c r="B19" s="25"/>
      <c r="C19" s="25"/>
      <c r="D19" s="26"/>
      <c r="E19" s="55"/>
      <c r="F19" s="25"/>
      <c r="G19" s="25"/>
    </row>
    <row r="20" spans="2:7" ht="33.75" customHeight="1">
      <c r="B20" s="25"/>
      <c r="C20" s="25"/>
      <c r="D20" s="26"/>
      <c r="E20" s="55"/>
      <c r="F20" s="25"/>
      <c r="G20" s="25"/>
    </row>
    <row r="21" spans="2:7" ht="33.75" customHeight="1">
      <c r="B21" s="25"/>
      <c r="C21" s="25"/>
      <c r="D21" s="26"/>
      <c r="E21" s="55"/>
      <c r="F21" s="25"/>
      <c r="G21" s="25"/>
    </row>
    <row r="22" spans="2:7" ht="33.75" customHeight="1">
      <c r="B22" s="25"/>
      <c r="C22" s="25"/>
      <c r="D22" s="26"/>
      <c r="E22" s="55"/>
      <c r="F22" s="25"/>
      <c r="G22" s="25"/>
    </row>
    <row r="23" spans="2:7" ht="33.75" customHeight="1">
      <c r="B23" s="25"/>
      <c r="C23" s="25"/>
      <c r="D23" s="26"/>
      <c r="E23" s="55"/>
      <c r="F23" s="25"/>
      <c r="G23" s="25"/>
    </row>
    <row r="24" spans="2:7" ht="33.75" customHeight="1">
      <c r="B24" s="25"/>
      <c r="C24" s="25"/>
      <c r="D24" s="26"/>
      <c r="E24" s="55"/>
      <c r="F24" s="25"/>
      <c r="G24" s="25"/>
    </row>
    <row r="25" spans="2:7" ht="33.75" customHeight="1">
      <c r="B25" s="25"/>
      <c r="C25" s="25"/>
      <c r="D25" s="26"/>
      <c r="E25" s="55"/>
      <c r="F25" s="25"/>
      <c r="G25" s="25"/>
    </row>
    <row r="26" spans="2:7" ht="33.75" customHeight="1">
      <c r="B26" s="25"/>
      <c r="C26" s="25"/>
      <c r="D26" s="26"/>
      <c r="E26" s="55"/>
      <c r="F26" s="25"/>
      <c r="G26" s="25"/>
    </row>
    <row r="27" spans="2:7" ht="33.75" customHeight="1">
      <c r="B27" s="25"/>
      <c r="C27" s="25"/>
      <c r="D27" s="26"/>
      <c r="E27" s="55"/>
      <c r="F27" s="25"/>
      <c r="G27" s="25"/>
    </row>
  </sheetData>
  <mergeCells count="4">
    <mergeCell ref="A1:E1"/>
    <mergeCell ref="A4:A5"/>
    <mergeCell ref="B4:B5"/>
    <mergeCell ref="C4:E4"/>
  </mergeCells>
  <printOptions horizontalCentered="1"/>
  <pageMargins left="0.5905511811023623" right="0.5511811023622047" top="0.5905511811023623" bottom="0.3937007874015748" header="0" footer="0"/>
  <pageSetup firstPageNumber="1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N25"/>
  <sheetViews>
    <sheetView showZeros="0" workbookViewId="0" topLeftCell="A1">
      <selection activeCell="O21" sqref="O21"/>
    </sheetView>
  </sheetViews>
  <sheetFormatPr defaultColWidth="9.00390625" defaultRowHeight="14.25"/>
  <cols>
    <col min="1" max="1" width="21.00390625" style="87" customWidth="1"/>
    <col min="2" max="6" width="8.875" style="87" customWidth="1"/>
    <col min="7" max="7" width="20.625" style="87" customWidth="1"/>
    <col min="8" max="12" width="9.75390625" style="87" customWidth="1"/>
    <col min="13" max="16384" width="9.00390625" style="87" customWidth="1"/>
  </cols>
  <sheetData>
    <row r="1" spans="1:12" ht="29.25" customHeight="1">
      <c r="A1" s="191" t="s">
        <v>242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88" customFormat="1" ht="19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90" t="s">
        <v>128</v>
      </c>
    </row>
    <row r="3" spans="1:12" s="88" customFormat="1" ht="19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90" t="s">
        <v>125</v>
      </c>
    </row>
    <row r="4" spans="1:12" ht="20.25" customHeight="1">
      <c r="A4" s="192" t="s">
        <v>102</v>
      </c>
      <c r="B4" s="192"/>
      <c r="C4" s="192"/>
      <c r="D4" s="192"/>
      <c r="E4" s="192"/>
      <c r="F4" s="192"/>
      <c r="G4" s="192" t="s">
        <v>103</v>
      </c>
      <c r="H4" s="192"/>
      <c r="I4" s="192"/>
      <c r="J4" s="192"/>
      <c r="K4" s="192"/>
      <c r="L4" s="192"/>
    </row>
    <row r="5" spans="1:12" ht="20.25" customHeight="1">
      <c r="A5" s="192" t="s">
        <v>104</v>
      </c>
      <c r="B5" s="164" t="s">
        <v>105</v>
      </c>
      <c r="C5" s="166" t="s">
        <v>52</v>
      </c>
      <c r="D5" s="166"/>
      <c r="E5" s="96" t="s">
        <v>126</v>
      </c>
      <c r="F5" s="190" t="s">
        <v>0</v>
      </c>
      <c r="G5" s="193" t="s">
        <v>104</v>
      </c>
      <c r="H5" s="194" t="s">
        <v>105</v>
      </c>
      <c r="I5" s="166" t="s">
        <v>52</v>
      </c>
      <c r="J5" s="166"/>
      <c r="K5" s="96" t="s">
        <v>126</v>
      </c>
      <c r="L5" s="190" t="s">
        <v>0</v>
      </c>
    </row>
    <row r="6" spans="1:12" ht="20.25" customHeight="1">
      <c r="A6" s="193"/>
      <c r="B6" s="165"/>
      <c r="C6" s="95" t="s">
        <v>54</v>
      </c>
      <c r="D6" s="97" t="s">
        <v>55</v>
      </c>
      <c r="E6" s="98" t="s">
        <v>127</v>
      </c>
      <c r="F6" s="190"/>
      <c r="G6" s="193"/>
      <c r="H6" s="165"/>
      <c r="I6" s="95" t="s">
        <v>54</v>
      </c>
      <c r="J6" s="97" t="s">
        <v>55</v>
      </c>
      <c r="K6" s="98" t="s">
        <v>127</v>
      </c>
      <c r="L6" s="190"/>
    </row>
    <row r="7" spans="1:12" ht="25.5" customHeight="1">
      <c r="A7" s="91" t="s">
        <v>106</v>
      </c>
      <c r="B7" s="93"/>
      <c r="C7" s="93"/>
      <c r="D7" s="99"/>
      <c r="E7" s="93">
        <v>4.81</v>
      </c>
      <c r="F7" s="136">
        <f>+C7/E7-1</f>
        <v>-1</v>
      </c>
      <c r="G7" s="91" t="s">
        <v>107</v>
      </c>
      <c r="H7" s="93"/>
      <c r="I7" s="93"/>
      <c r="J7" s="99"/>
      <c r="K7" s="93"/>
      <c r="L7" s="93"/>
    </row>
    <row r="8" spans="1:12" ht="25.5" customHeight="1">
      <c r="A8" s="91" t="s">
        <v>108</v>
      </c>
      <c r="B8" s="93"/>
      <c r="C8" s="93"/>
      <c r="D8" s="99"/>
      <c r="E8" s="93"/>
      <c r="F8" s="93"/>
      <c r="G8" s="91" t="s">
        <v>109</v>
      </c>
      <c r="H8" s="93"/>
      <c r="I8" s="93"/>
      <c r="J8" s="99"/>
      <c r="K8" s="93"/>
      <c r="L8" s="93"/>
    </row>
    <row r="9" spans="1:12" ht="35.25" customHeight="1">
      <c r="A9" s="91" t="s">
        <v>110</v>
      </c>
      <c r="B9" s="99">
        <v>1100</v>
      </c>
      <c r="C9" s="99">
        <v>1100</v>
      </c>
      <c r="D9" s="136">
        <f>+C9/B9</f>
        <v>1</v>
      </c>
      <c r="E9" s="99">
        <v>1100</v>
      </c>
      <c r="F9" s="136">
        <f>+C9/E9-1</f>
        <v>0</v>
      </c>
      <c r="G9" s="94" t="s">
        <v>130</v>
      </c>
      <c r="H9" s="93"/>
      <c r="I9" s="93"/>
      <c r="J9" s="99"/>
      <c r="K9" s="93"/>
      <c r="L9" s="93"/>
    </row>
    <row r="10" spans="1:12" ht="25.5" customHeight="1">
      <c r="A10" s="91" t="s">
        <v>111</v>
      </c>
      <c r="B10" s="93"/>
      <c r="C10" s="93"/>
      <c r="D10" s="99"/>
      <c r="E10" s="93"/>
      <c r="F10" s="93"/>
      <c r="G10" s="91" t="s">
        <v>112</v>
      </c>
      <c r="H10" s="93"/>
      <c r="I10" s="93"/>
      <c r="J10" s="99"/>
      <c r="K10" s="93"/>
      <c r="L10" s="93"/>
    </row>
    <row r="11" spans="1:12" ht="36.75" customHeight="1">
      <c r="A11" s="94" t="s">
        <v>129</v>
      </c>
      <c r="B11" s="93"/>
      <c r="C11" s="93"/>
      <c r="D11" s="99"/>
      <c r="E11" s="93"/>
      <c r="F11" s="93"/>
      <c r="G11" s="91" t="s">
        <v>113</v>
      </c>
      <c r="H11" s="99">
        <v>1100</v>
      </c>
      <c r="I11" s="99">
        <v>1100</v>
      </c>
      <c r="J11" s="136">
        <f>+I11/H11</f>
        <v>1</v>
      </c>
      <c r="K11" s="99">
        <v>1100</v>
      </c>
      <c r="L11" s="138">
        <f>+I11/K11-1</f>
        <v>0</v>
      </c>
    </row>
    <row r="12" spans="1:12" ht="25.5" customHeight="1">
      <c r="A12" s="92"/>
      <c r="B12" s="93"/>
      <c r="C12" s="93"/>
      <c r="D12" s="99"/>
      <c r="E12" s="93"/>
      <c r="F12" s="93"/>
      <c r="G12" s="91" t="s">
        <v>114</v>
      </c>
      <c r="H12" s="99"/>
      <c r="I12" s="99"/>
      <c r="J12" s="99"/>
      <c r="K12" s="93"/>
      <c r="L12" s="138"/>
    </row>
    <row r="13" spans="1:12" ht="25.5" customHeight="1">
      <c r="A13" s="91"/>
      <c r="B13" s="93"/>
      <c r="C13" s="93"/>
      <c r="D13" s="99"/>
      <c r="E13" s="93"/>
      <c r="F13" s="93"/>
      <c r="G13" s="91" t="s">
        <v>115</v>
      </c>
      <c r="H13" s="99"/>
      <c r="I13" s="99"/>
      <c r="J13" s="99"/>
      <c r="K13" s="93"/>
      <c r="L13" s="138"/>
    </row>
    <row r="14" spans="1:14" ht="33.75" customHeight="1">
      <c r="A14" s="91"/>
      <c r="B14" s="93"/>
      <c r="C14" s="93"/>
      <c r="D14" s="99"/>
      <c r="E14" s="93"/>
      <c r="F14" s="93"/>
      <c r="G14" s="94" t="s">
        <v>131</v>
      </c>
      <c r="H14" s="142"/>
      <c r="I14" s="142"/>
      <c r="J14" s="142"/>
      <c r="K14" s="144"/>
      <c r="L14" s="138"/>
      <c r="M14" s="146"/>
      <c r="N14" s="146"/>
    </row>
    <row r="15" spans="1:14" ht="25.5" customHeight="1">
      <c r="A15" s="91"/>
      <c r="B15" s="93"/>
      <c r="C15" s="93"/>
      <c r="D15" s="99"/>
      <c r="E15" s="93"/>
      <c r="F15" s="93"/>
      <c r="G15" s="91" t="s">
        <v>116</v>
      </c>
      <c r="H15" s="142"/>
      <c r="I15" s="142"/>
      <c r="J15" s="142"/>
      <c r="K15" s="144"/>
      <c r="L15" s="138"/>
      <c r="M15" s="146"/>
      <c r="N15" s="146"/>
    </row>
    <row r="16" spans="1:14" ht="25.5" customHeight="1">
      <c r="A16" s="91"/>
      <c r="B16" s="93"/>
      <c r="C16" s="93"/>
      <c r="D16" s="99"/>
      <c r="E16" s="93"/>
      <c r="F16" s="93"/>
      <c r="G16" s="91" t="s">
        <v>117</v>
      </c>
      <c r="H16" s="142"/>
      <c r="I16" s="142"/>
      <c r="J16" s="142"/>
      <c r="K16" s="144"/>
      <c r="L16" s="138"/>
      <c r="M16" s="146"/>
      <c r="N16" s="146"/>
    </row>
    <row r="17" spans="1:14" ht="25.5" customHeight="1">
      <c r="A17" s="91"/>
      <c r="B17" s="93"/>
      <c r="C17" s="93"/>
      <c r="D17" s="99"/>
      <c r="E17" s="93"/>
      <c r="F17" s="93"/>
      <c r="G17" s="91" t="s">
        <v>118</v>
      </c>
      <c r="H17" s="142"/>
      <c r="I17" s="142"/>
      <c r="J17" s="142"/>
      <c r="K17" s="144"/>
      <c r="L17" s="138"/>
      <c r="M17" s="146"/>
      <c r="N17" s="146"/>
    </row>
    <row r="18" spans="1:14" ht="25.5" customHeight="1">
      <c r="A18" s="100" t="s">
        <v>119</v>
      </c>
      <c r="B18" s="142">
        <f>SUM(B7:B17)</f>
        <v>1100</v>
      </c>
      <c r="C18" s="142">
        <f>SUM(C7:C17)</f>
        <v>1100</v>
      </c>
      <c r="D18" s="143">
        <f>+C18/B18</f>
        <v>1</v>
      </c>
      <c r="E18" s="144">
        <f>SUM(E7:E17)</f>
        <v>1104.81</v>
      </c>
      <c r="F18" s="145">
        <f>+C18/E18-1</f>
        <v>-0.0044</v>
      </c>
      <c r="G18" s="100" t="s">
        <v>120</v>
      </c>
      <c r="H18" s="142">
        <f>SUM(H7:H17)</f>
        <v>1100</v>
      </c>
      <c r="I18" s="142">
        <f>SUM(I7:I17)</f>
        <v>1100</v>
      </c>
      <c r="J18" s="143">
        <f>+I18/H18</f>
        <v>1</v>
      </c>
      <c r="K18" s="142">
        <f>SUM(K7:K17)</f>
        <v>1100</v>
      </c>
      <c r="L18" s="138">
        <f>+I18/K18-1</f>
        <v>0</v>
      </c>
      <c r="M18" s="146"/>
      <c r="N18" s="146"/>
    </row>
    <row r="19" spans="1:14" ht="25.5" customHeight="1">
      <c r="A19" s="91" t="s">
        <v>121</v>
      </c>
      <c r="B19" s="144">
        <v>4.81</v>
      </c>
      <c r="C19" s="144">
        <v>4.81</v>
      </c>
      <c r="D19" s="143"/>
      <c r="E19" s="144"/>
      <c r="F19" s="145"/>
      <c r="G19" s="91" t="s">
        <v>122</v>
      </c>
      <c r="H19" s="144">
        <f>+B20-H18</f>
        <v>4.81</v>
      </c>
      <c r="I19" s="144">
        <f>+C20-I18</f>
        <v>4.81</v>
      </c>
      <c r="J19" s="143"/>
      <c r="K19" s="144"/>
      <c r="L19" s="138"/>
      <c r="M19" s="146"/>
      <c r="N19" s="146"/>
    </row>
    <row r="20" spans="1:14" ht="25.5" customHeight="1">
      <c r="A20" s="100" t="s">
        <v>123</v>
      </c>
      <c r="B20" s="144">
        <f>+B18+B19</f>
        <v>1104.81</v>
      </c>
      <c r="C20" s="144">
        <f>+C18+C19</f>
        <v>1104.81</v>
      </c>
      <c r="D20" s="143">
        <f>+C20/B20</f>
        <v>1</v>
      </c>
      <c r="E20" s="144">
        <f>+E18+E19</f>
        <v>1104.81</v>
      </c>
      <c r="F20" s="145">
        <f>+C20/E20-1</f>
        <v>0</v>
      </c>
      <c r="G20" s="100" t="s">
        <v>124</v>
      </c>
      <c r="H20" s="144">
        <f>+H18+H19</f>
        <v>1104.81</v>
      </c>
      <c r="I20" s="144">
        <f>+I18+I19</f>
        <v>1104.81</v>
      </c>
      <c r="J20" s="143">
        <f>+I20/H20</f>
        <v>1</v>
      </c>
      <c r="K20" s="144">
        <f>+K18+K19</f>
        <v>1100</v>
      </c>
      <c r="L20" s="137">
        <f>+I20/K20-1</f>
        <v>0.0044</v>
      </c>
      <c r="M20" s="146"/>
      <c r="N20" s="146"/>
    </row>
    <row r="21" spans="2:14" ht="14.25">
      <c r="B21" s="146"/>
      <c r="C21" s="146"/>
      <c r="D21" s="146"/>
      <c r="E21" s="146"/>
      <c r="F21" s="146"/>
      <c r="H21" s="146"/>
      <c r="I21" s="146"/>
      <c r="J21" s="146"/>
      <c r="K21" s="146"/>
      <c r="L21" s="146"/>
      <c r="M21" s="146"/>
      <c r="N21" s="146"/>
    </row>
    <row r="22" spans="8:14" ht="14.25">
      <c r="H22" s="146"/>
      <c r="I22" s="146"/>
      <c r="J22" s="146"/>
      <c r="K22" s="146"/>
      <c r="L22" s="146"/>
      <c r="M22" s="146"/>
      <c r="N22" s="146"/>
    </row>
    <row r="23" spans="8:14" ht="14.25">
      <c r="H23" s="146"/>
      <c r="I23" s="146"/>
      <c r="J23" s="146"/>
      <c r="K23" s="146"/>
      <c r="L23" s="146"/>
      <c r="M23" s="146"/>
      <c r="N23" s="146"/>
    </row>
    <row r="24" spans="8:14" ht="14.25">
      <c r="H24" s="146"/>
      <c r="I24" s="146"/>
      <c r="J24" s="146"/>
      <c r="K24" s="146"/>
      <c r="L24" s="146"/>
      <c r="M24" s="146"/>
      <c r="N24" s="146"/>
    </row>
    <row r="25" spans="8:14" ht="14.25">
      <c r="H25" s="146"/>
      <c r="I25" s="146"/>
      <c r="J25" s="146"/>
      <c r="K25" s="146"/>
      <c r="L25" s="146"/>
      <c r="M25" s="146"/>
      <c r="N25" s="146"/>
    </row>
  </sheetData>
  <mergeCells count="11">
    <mergeCell ref="G5:G6"/>
    <mergeCell ref="B5:B6"/>
    <mergeCell ref="C5:D5"/>
    <mergeCell ref="F5:F6"/>
    <mergeCell ref="A1:L1"/>
    <mergeCell ref="A4:F4"/>
    <mergeCell ref="G4:L4"/>
    <mergeCell ref="A5:A6"/>
    <mergeCell ref="H5:H6"/>
    <mergeCell ref="I5:J5"/>
    <mergeCell ref="L5:L6"/>
  </mergeCells>
  <printOptions horizontalCentered="1"/>
  <pageMargins left="0.15748031496062992" right="0.15748031496062992" top="0.5905511811023623" bottom="0.3937007874015748" header="0.5118110236220472" footer="0.5118110236220472"/>
  <pageSetup firstPageNumber="1" useFirstPageNumber="1"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Q10"/>
  <sheetViews>
    <sheetView showZeros="0" zoomScaleSheetLayoutView="100" workbookViewId="0" topLeftCell="A1">
      <selection activeCell="D19" sqref="D19"/>
    </sheetView>
  </sheetViews>
  <sheetFormatPr defaultColWidth="9.00390625" defaultRowHeight="14.25"/>
  <cols>
    <col min="1" max="1" width="24.00390625" style="69" customWidth="1"/>
    <col min="2" max="4" width="11.125" style="69" customWidth="1"/>
    <col min="5" max="5" width="7.00390625" style="69" customWidth="1"/>
    <col min="6" max="6" width="11.125" style="69" customWidth="1"/>
    <col min="7" max="7" width="7.00390625" style="69" customWidth="1"/>
    <col min="8" max="9" width="11.125" style="69" customWidth="1"/>
    <col min="10" max="10" width="7.00390625" style="69" customWidth="1"/>
    <col min="11" max="11" width="11.125" style="69" customWidth="1"/>
    <col min="12" max="12" width="7.00390625" style="69" customWidth="1"/>
    <col min="13" max="13" width="11.125" style="69" customWidth="1"/>
    <col min="14" max="16384" width="9.00390625" style="69" customWidth="1"/>
  </cols>
  <sheetData>
    <row r="1" spans="1:17" ht="42.75" customHeight="1">
      <c r="A1" s="195" t="s">
        <v>257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68"/>
      <c r="O1" s="68"/>
      <c r="P1" s="68"/>
      <c r="Q1" s="68"/>
    </row>
    <row r="2" spans="1:17" ht="25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82" t="s">
        <v>155</v>
      </c>
      <c r="N2" s="68"/>
      <c r="O2" s="68"/>
      <c r="P2" s="68"/>
      <c r="Q2" s="68"/>
    </row>
    <row r="3" spans="1:13" ht="25.5" customHeight="1">
      <c r="A3" s="70"/>
      <c r="B3" s="70"/>
      <c r="C3" s="70"/>
      <c r="D3" s="71"/>
      <c r="E3" s="71"/>
      <c r="F3" s="71"/>
      <c r="G3" s="71"/>
      <c r="H3" s="72"/>
      <c r="I3" s="71"/>
      <c r="J3" s="71"/>
      <c r="K3" s="71"/>
      <c r="L3" s="72"/>
      <c r="M3" s="73" t="s">
        <v>76</v>
      </c>
    </row>
    <row r="4" spans="1:13" ht="27" customHeight="1">
      <c r="A4" s="200" t="s">
        <v>156</v>
      </c>
      <c r="B4" s="199" t="s">
        <v>137</v>
      </c>
      <c r="C4" s="196" t="s">
        <v>157</v>
      </c>
      <c r="D4" s="197"/>
      <c r="E4" s="197"/>
      <c r="F4" s="197"/>
      <c r="G4" s="198"/>
      <c r="H4" s="196" t="s">
        <v>158</v>
      </c>
      <c r="I4" s="197"/>
      <c r="J4" s="197"/>
      <c r="K4" s="197"/>
      <c r="L4" s="198"/>
      <c r="M4" s="199" t="s">
        <v>260</v>
      </c>
    </row>
    <row r="5" spans="1:13" ht="40.5" customHeight="1">
      <c r="A5" s="201"/>
      <c r="B5" s="199"/>
      <c r="C5" s="74" t="s">
        <v>258</v>
      </c>
      <c r="D5" s="74" t="s">
        <v>259</v>
      </c>
      <c r="E5" s="74" t="s">
        <v>159</v>
      </c>
      <c r="F5" s="74" t="s">
        <v>160</v>
      </c>
      <c r="G5" s="74" t="s">
        <v>138</v>
      </c>
      <c r="H5" s="74" t="s">
        <v>258</v>
      </c>
      <c r="I5" s="74" t="s">
        <v>259</v>
      </c>
      <c r="J5" s="74" t="s">
        <v>159</v>
      </c>
      <c r="K5" s="74" t="s">
        <v>160</v>
      </c>
      <c r="L5" s="74" t="s">
        <v>138</v>
      </c>
      <c r="M5" s="199"/>
    </row>
    <row r="6" spans="1:13" ht="52.5" customHeight="1">
      <c r="A6" s="77" t="s">
        <v>81</v>
      </c>
      <c r="B6" s="101">
        <v>7793</v>
      </c>
      <c r="C6" s="101">
        <v>19084</v>
      </c>
      <c r="D6" s="84">
        <v>18040</v>
      </c>
      <c r="E6" s="150">
        <f>+D6/C6</f>
        <v>0.945</v>
      </c>
      <c r="F6" s="101">
        <v>18270</v>
      </c>
      <c r="G6" s="150">
        <f>+D6/F6-1</f>
        <v>-0.013</v>
      </c>
      <c r="H6" s="101">
        <v>16146</v>
      </c>
      <c r="I6" s="84">
        <v>17577</v>
      </c>
      <c r="J6" s="150">
        <f>+I6/H6</f>
        <v>1.089</v>
      </c>
      <c r="K6" s="101">
        <v>13036</v>
      </c>
      <c r="L6" s="150">
        <f>+I6/K6-1</f>
        <v>0.348</v>
      </c>
      <c r="M6" s="101">
        <f>+B6+D6-I6</f>
        <v>8256</v>
      </c>
    </row>
    <row r="7" spans="1:13" ht="52.5" customHeight="1">
      <c r="A7" s="77" t="s">
        <v>82</v>
      </c>
      <c r="B7" s="101">
        <v>9293</v>
      </c>
      <c r="C7" s="101">
        <v>8852</v>
      </c>
      <c r="D7" s="84">
        <v>7860</v>
      </c>
      <c r="E7" s="150">
        <f>+D7/C7</f>
        <v>0.888</v>
      </c>
      <c r="F7" s="101">
        <v>8350</v>
      </c>
      <c r="G7" s="150">
        <f>+D7/F7-1</f>
        <v>-0.059</v>
      </c>
      <c r="H7" s="101">
        <v>6725</v>
      </c>
      <c r="I7" s="84">
        <v>6135</v>
      </c>
      <c r="J7" s="150">
        <f>+I7/H7</f>
        <v>0.912</v>
      </c>
      <c r="K7" s="101">
        <v>6219</v>
      </c>
      <c r="L7" s="150">
        <f>+I7/K7-1</f>
        <v>-0.014</v>
      </c>
      <c r="M7" s="101">
        <f>+B7+D7-I7</f>
        <v>11018</v>
      </c>
    </row>
    <row r="8" spans="1:13" ht="52.5" customHeight="1">
      <c r="A8" s="77" t="s">
        <v>77</v>
      </c>
      <c r="B8" s="101">
        <v>3560</v>
      </c>
      <c r="C8" s="101">
        <v>15411</v>
      </c>
      <c r="D8" s="84">
        <v>15529</v>
      </c>
      <c r="E8" s="150">
        <f>+D8/C8</f>
        <v>1.008</v>
      </c>
      <c r="F8" s="101">
        <v>13745</v>
      </c>
      <c r="G8" s="150">
        <f>+D8/F8-1</f>
        <v>0.13</v>
      </c>
      <c r="H8" s="101">
        <v>15025</v>
      </c>
      <c r="I8" s="84">
        <v>14063</v>
      </c>
      <c r="J8" s="150">
        <f>+I8/H8</f>
        <v>0.936</v>
      </c>
      <c r="K8" s="101">
        <v>12029</v>
      </c>
      <c r="L8" s="150">
        <f>+I8/K8-1</f>
        <v>0.169</v>
      </c>
      <c r="M8" s="101">
        <f>+B8+D8-I8</f>
        <v>5026</v>
      </c>
    </row>
    <row r="9" spans="1:13" ht="52.5" customHeight="1">
      <c r="A9" s="77" t="s">
        <v>78</v>
      </c>
      <c r="B9" s="101">
        <v>3686</v>
      </c>
      <c r="C9" s="101">
        <v>2376</v>
      </c>
      <c r="D9" s="84">
        <v>2258</v>
      </c>
      <c r="E9" s="150">
        <f>+D9/C9</f>
        <v>0.95</v>
      </c>
      <c r="F9" s="101">
        <v>2154</v>
      </c>
      <c r="G9" s="150">
        <f>+D9/F9-1</f>
        <v>0.048</v>
      </c>
      <c r="H9" s="101">
        <v>1316</v>
      </c>
      <c r="I9" s="84">
        <v>1460</v>
      </c>
      <c r="J9" s="150">
        <f>+I9/H9</f>
        <v>1.109</v>
      </c>
      <c r="K9" s="101">
        <v>1303</v>
      </c>
      <c r="L9" s="150">
        <f>+I9/K9-1</f>
        <v>0.12</v>
      </c>
      <c r="M9" s="101">
        <f>+B9+D9-I9</f>
        <v>4484</v>
      </c>
    </row>
    <row r="10" spans="1:13" ht="52.5" customHeight="1">
      <c r="A10" s="78" t="s">
        <v>79</v>
      </c>
      <c r="B10" s="101">
        <f>SUM(B6:B9)</f>
        <v>24332</v>
      </c>
      <c r="C10" s="101">
        <f>SUM(C6:C9)</f>
        <v>45723</v>
      </c>
      <c r="D10" s="101">
        <f>SUM(D6:D9)</f>
        <v>43687</v>
      </c>
      <c r="E10" s="150">
        <f>+D10/C10</f>
        <v>0.955</v>
      </c>
      <c r="F10" s="101">
        <f>SUM(F6:F9)</f>
        <v>42519</v>
      </c>
      <c r="G10" s="150">
        <f>+D10/F10-1</f>
        <v>0.027</v>
      </c>
      <c r="H10" s="101">
        <f>SUM(H6:H9)</f>
        <v>39212</v>
      </c>
      <c r="I10" s="101">
        <f>SUM(I6:I9)</f>
        <v>39235</v>
      </c>
      <c r="J10" s="150">
        <f>+I10/H10</f>
        <v>1.001</v>
      </c>
      <c r="K10" s="101">
        <f>SUM(K6:K9)</f>
        <v>32587</v>
      </c>
      <c r="L10" s="150">
        <f>+I10/K10-1</f>
        <v>0.204</v>
      </c>
      <c r="M10" s="101">
        <f>SUM(M6:M9)</f>
        <v>28784</v>
      </c>
    </row>
  </sheetData>
  <sheetProtection selectLockedCells="1" selectUnlockedCells="1"/>
  <mergeCells count="6">
    <mergeCell ref="A1:M1"/>
    <mergeCell ref="C4:G4"/>
    <mergeCell ref="H4:L4"/>
    <mergeCell ref="M4:M5"/>
    <mergeCell ref="A4:A5"/>
    <mergeCell ref="B4:B5"/>
  </mergeCells>
  <printOptions horizontalCentered="1"/>
  <pageMargins left="0.35433070866141736" right="0.35433070866141736" top="0.7874015748031497" bottom="0.7874015748031497" header="0.5118110236220472" footer="0.5118110236220472"/>
  <pageSetup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28"/>
  <sheetViews>
    <sheetView view="pageBreakPreview" zoomScale="130" zoomScaleSheetLayoutView="130" workbookViewId="0" topLeftCell="A10">
      <selection activeCell="F10" sqref="F10"/>
    </sheetView>
  </sheetViews>
  <sheetFormatPr defaultColWidth="9.00390625" defaultRowHeight="14.25"/>
  <cols>
    <col min="1" max="1" width="7.00390625" style="0" customWidth="1"/>
    <col min="2" max="2" width="59.125" style="0" customWidth="1"/>
  </cols>
  <sheetData>
    <row r="3" spans="1:3" ht="20.25">
      <c r="A3" s="30" t="s">
        <v>12</v>
      </c>
      <c r="C3" s="30"/>
    </row>
    <row r="4" ht="60" customHeight="1"/>
    <row r="5" ht="25.5">
      <c r="B5" s="29" t="s">
        <v>227</v>
      </c>
    </row>
    <row r="6" ht="18.75" customHeight="1">
      <c r="B6" s="29"/>
    </row>
    <row r="7" ht="14.25">
      <c r="B7" s="32" t="s">
        <v>18</v>
      </c>
    </row>
    <row r="8" ht="66" customHeight="1"/>
    <row r="9" spans="2:7" ht="20.25" customHeight="1">
      <c r="B9" s="79" t="s">
        <v>228</v>
      </c>
      <c r="C9" s="17"/>
      <c r="D9" s="17"/>
      <c r="E9" s="17"/>
      <c r="F9" s="17"/>
      <c r="G9" s="17"/>
    </row>
    <row r="10" ht="20.25" customHeight="1">
      <c r="B10" s="80"/>
    </row>
    <row r="11" spans="2:7" ht="20.25" customHeight="1">
      <c r="B11" s="79" t="s">
        <v>229</v>
      </c>
      <c r="C11" s="17"/>
      <c r="D11" s="17"/>
      <c r="E11" s="17"/>
      <c r="F11" s="17"/>
      <c r="G11" s="17"/>
    </row>
    <row r="12" ht="20.25" customHeight="1">
      <c r="B12" s="80"/>
    </row>
    <row r="13" spans="2:7" ht="20.25" customHeight="1">
      <c r="B13" s="79" t="s">
        <v>230</v>
      </c>
      <c r="C13" s="17"/>
      <c r="D13" s="17"/>
      <c r="E13" s="17"/>
      <c r="F13" s="17"/>
      <c r="G13" s="17"/>
    </row>
    <row r="14" ht="20.25" customHeight="1">
      <c r="B14" s="80"/>
    </row>
    <row r="15" spans="2:6" ht="20.25" customHeight="1">
      <c r="B15" s="81" t="s">
        <v>231</v>
      </c>
      <c r="C15" s="18"/>
      <c r="D15" s="18"/>
      <c r="E15" s="18"/>
      <c r="F15" s="18"/>
    </row>
    <row r="16" ht="20.25" customHeight="1">
      <c r="B16" s="80"/>
    </row>
    <row r="17" spans="2:7" ht="20.25" customHeight="1">
      <c r="B17" s="79" t="s">
        <v>232</v>
      </c>
      <c r="C17" s="17"/>
      <c r="D17" s="17"/>
      <c r="E17" s="17"/>
      <c r="F17" s="17"/>
      <c r="G17" s="17"/>
    </row>
    <row r="18" ht="20.25" customHeight="1">
      <c r="B18" s="80"/>
    </row>
    <row r="19" spans="2:7" ht="20.25" customHeight="1">
      <c r="B19" s="79" t="s">
        <v>233</v>
      </c>
      <c r="C19" s="17"/>
      <c r="D19" s="17"/>
      <c r="E19" s="17"/>
      <c r="F19" s="17"/>
      <c r="G19" s="17"/>
    </row>
    <row r="20" ht="20.25" customHeight="1">
      <c r="B20" s="31"/>
    </row>
    <row r="23" ht="91.5" customHeight="1"/>
    <row r="26" ht="20.25">
      <c r="B26" s="28" t="s">
        <v>19</v>
      </c>
    </row>
    <row r="27" ht="20.25">
      <c r="B27" s="28"/>
    </row>
    <row r="28" ht="20.25">
      <c r="B28" s="28" t="s">
        <v>276</v>
      </c>
    </row>
  </sheetData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ytczj</dc:creator>
  <cp:keywords/>
  <dc:description/>
  <cp:lastModifiedBy>null,null,预算经办</cp:lastModifiedBy>
  <cp:lastPrinted>2016-12-26T06:34:08Z</cp:lastPrinted>
  <dcterms:created xsi:type="dcterms:W3CDTF">2010-01-01T08:09:19Z</dcterms:created>
  <dcterms:modified xsi:type="dcterms:W3CDTF">2017-01-01T08:35:45Z</dcterms:modified>
  <cp:category/>
  <cp:version/>
  <cp:contentType/>
  <cp:contentStatus/>
</cp:coreProperties>
</file>