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60" tabRatio="806" firstSheet="1" activeTab="3"/>
  </bookViews>
  <sheets>
    <sheet name="0000000" sheetId="1" state="veryHidden" r:id="rId1"/>
    <sheet name="附件一" sheetId="2" r:id="rId2"/>
    <sheet name="17一般收入" sheetId="3" r:id="rId3"/>
    <sheet name="17一般支出" sheetId="4" r:id="rId4"/>
    <sheet name="17基金收入" sheetId="5" r:id="rId5"/>
    <sheet name="17基金支出" sheetId="6" r:id="rId6"/>
    <sheet name="17地方国有资本经营预算执行表" sheetId="7" r:id="rId7"/>
    <sheet name="17社保基金预算执行表" sheetId="8" r:id="rId8"/>
    <sheet name="附件二" sheetId="9" r:id="rId9"/>
    <sheet name="18一般收入" sheetId="10" r:id="rId10"/>
    <sheet name="18一般支出" sheetId="11" r:id="rId11"/>
    <sheet name="18基金收入" sheetId="12" r:id="rId12"/>
    <sheet name="18基金支出" sheetId="13" r:id="rId13"/>
    <sheet name="18国有资本经营预算表" sheetId="14" r:id="rId14"/>
    <sheet name="18社保基金预算表" sheetId="15" r:id="rId15"/>
  </sheets>
  <externalReferences>
    <externalReference r:id="rId18"/>
    <externalReference r:id="rId19"/>
  </externalReferences>
  <definedNames>
    <definedName name="_xlnm.Print_Area" localSheetId="6">'17地方国有资本经营预算执行表'!$A$1:$L$16</definedName>
    <definedName name="_xlnm.Print_Area" localSheetId="4">'17基金收入'!$A$1:$F$13</definedName>
    <definedName name="_xlnm.Print_Area" localSheetId="5">'17基金支出'!$A$1:$E$14</definedName>
    <definedName name="_xlnm.Print_Area" localSheetId="7">'17社保基金预算执行表'!$A$1:$M$10</definedName>
    <definedName name="_xlnm.Print_Area" localSheetId="2">'17一般收入'!$A$1:$H$32</definedName>
    <definedName name="_xlnm.Print_Area" localSheetId="3">'17一般支出'!$A$1:$F$25</definedName>
    <definedName name="_xlnm.Print_Area" localSheetId="13">'18国有资本经营预算表'!$A$1:$K$16</definedName>
    <definedName name="_xlnm.Print_Area" localSheetId="11">'18基金收入'!$A$1:$E$13</definedName>
    <definedName name="_xlnm.Print_Area" localSheetId="14">'18社保基金预算表'!$A$1:$J$11</definedName>
    <definedName name="_xlnm.Print_Area" localSheetId="9">'18一般收入'!$A$1:$E$32</definedName>
    <definedName name="_xlnm.Print_Area" localSheetId="10">'18一般支出'!$A$1:$I$28</definedName>
    <definedName name="_xlnm.Print_Area" localSheetId="8">'附件二'!$A$1:$C$28</definedName>
    <definedName name="_xlnm.Print_Area" localSheetId="1">'附件一'!$A$1:$C$27</definedName>
    <definedName name="_xlnm.Print_Titles" localSheetId="4">'17基金收入'!$1:$4</definedName>
    <definedName name="_xlnm.Print_Titles" localSheetId="5">'17基金支出'!$1:$4</definedName>
    <definedName name="_xlnm.Print_Titles" localSheetId="2">'17一般收入'!$1:$4</definedName>
    <definedName name="_xlnm.Print_Titles" localSheetId="11">'18基金收入'!$1:$4</definedName>
    <definedName name="_xlnm.Print_Titles" localSheetId="12">'18基金支出'!$1:$4</definedName>
    <definedName name="_xlnm.Print_Titles" localSheetId="10">'18一般支出'!$1:$4</definedName>
    <definedName name="_xlnm.Print_Titles">#N/A</definedName>
    <definedName name="收入科目" localSheetId="7">'[1]收入科目表'!$E$6:$E$45</definedName>
    <definedName name="收入科目" localSheetId="14">'[1]收入科目表'!$E$6:$E$45</definedName>
    <definedName name="收入科目">'[2]收入科目表'!$E$6:$E$45</definedName>
    <definedName name="支出科目" localSheetId="7">'[1]支出科目表'!$D$6:$D$67</definedName>
    <definedName name="支出科目" localSheetId="14">'[1]支出科目表'!$D$6:$D$67</definedName>
    <definedName name="支出科目">'[2]支出科目表'!$D$6:$D$67</definedName>
    <definedName name="总表">#N/A</definedName>
    <definedName name="_xlnm.Print_Area" localSheetId="12">'18基金支出'!$A$1:$G$15</definedName>
  </definedNames>
  <calcPr fullCalcOnLoad="1" fullPrecision="0"/>
</workbook>
</file>

<file path=xl/sharedStrings.xml><?xml version="1.0" encoding="utf-8"?>
<sst xmlns="http://schemas.openxmlformats.org/spreadsheetml/2006/main" count="382" uniqueCount="244">
  <si>
    <t>附件一</t>
  </si>
  <si>
    <t>永泰县2017年预算执行情况表</t>
  </si>
  <si>
    <t>　　1、永泰县2017年一般公共预算收入执行情况表</t>
  </si>
  <si>
    <t>　　2、永泰县2017年一般公共预算支出执行情况表</t>
  </si>
  <si>
    <t>　　3、永泰县2017年基金预算收入执行情况表</t>
  </si>
  <si>
    <t>　　4、永泰县2017年基金预算支出执行情况表</t>
  </si>
  <si>
    <t>　　5、永泰县2017年国有资本经营预算执行情况表</t>
  </si>
  <si>
    <t>　　6、永泰县2017年社保基金预算执行情况表</t>
  </si>
  <si>
    <t>永   泰   县   财   政   局</t>
  </si>
  <si>
    <t>表1</t>
  </si>
  <si>
    <t>永泰县2017年一般公共预算收入执行情况表</t>
  </si>
  <si>
    <t>单位：万元</t>
  </si>
  <si>
    <t>项    目</t>
  </si>
  <si>
    <t>预算数</t>
  </si>
  <si>
    <t>实际完成数</t>
  </si>
  <si>
    <t>上年
完成数</t>
  </si>
  <si>
    <t>上年同口径
完成数</t>
  </si>
  <si>
    <t>增长%</t>
  </si>
  <si>
    <t>同口径
增长%</t>
  </si>
  <si>
    <t>金额</t>
  </si>
  <si>
    <t>完成%</t>
  </si>
  <si>
    <t xml:space="preserve">一、地方一般公共预算收入 </t>
  </si>
  <si>
    <t>1、税收收入</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</si>
  <si>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</si>
  <si>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</si>
  <si>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</si>
  <si>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</si>
  <si>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</si>
  <si>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</si>
  <si>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</si>
  <si>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</si>
  <si>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</si>
  <si>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</si>
  <si>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</si>
  <si>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</si>
  <si>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</si>
  <si>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其他税收收入</t>
  </si>
  <si>
    <t>2、非税收入</t>
  </si>
  <si>
    <t>专项收入</t>
  </si>
  <si>
    <t>行政事业性收费收入</t>
  </si>
  <si>
    <t>罚没收入</t>
  </si>
  <si>
    <t>国有资本经营收入</t>
  </si>
  <si>
    <t>国有资源（资产）有偿使用收入</t>
  </si>
  <si>
    <t>捐赠收入</t>
  </si>
  <si>
    <t>政府住房基金收入</t>
  </si>
  <si>
    <t>其他收入</t>
  </si>
  <si>
    <t>二、中央一般公共预算收入</t>
  </si>
  <si>
    <t>三、一般公共预算总收入</t>
  </si>
  <si>
    <t>表2</t>
  </si>
  <si>
    <t>永泰县2017年一般公共预算支出执行情况表</t>
  </si>
  <si>
    <t>项          目</t>
  </si>
  <si>
    <t>2016年
支出数　</t>
  </si>
  <si>
    <t>2017年　</t>
  </si>
  <si>
    <t>增减说明</t>
  </si>
  <si>
    <t>支出数</t>
  </si>
  <si>
    <t>增减额</t>
  </si>
  <si>
    <t>增减%</t>
  </si>
  <si>
    <t>一般公共预算支出合计</t>
  </si>
  <si>
    <t xml:space="preserve">   1、一般公共服务支出</t>
  </si>
  <si>
    <t>增人增资、绩效奖金及业务费增加等因素</t>
  </si>
  <si>
    <t>八项支出</t>
  </si>
  <si>
    <t xml:space="preserve">   2、国防支出</t>
  </si>
  <si>
    <t>上级一次性补助减少</t>
  </si>
  <si>
    <t xml:space="preserve">   3、公共安全支出</t>
  </si>
  <si>
    <t>“两院”上划形成支出减少</t>
  </si>
  <si>
    <t xml:space="preserve">   4、教育支出</t>
  </si>
  <si>
    <t>项目投入、增人增资、绩效奖金增加等因素</t>
  </si>
  <si>
    <t xml:space="preserve">   5、科学技术支出</t>
  </si>
  <si>
    <t>“六馆一中心”建设项目补助增加</t>
  </si>
  <si>
    <t xml:space="preserve">   6、文化体育与传媒支出</t>
  </si>
  <si>
    <t xml:space="preserve">   7、社会保障和就业支出</t>
  </si>
  <si>
    <t xml:space="preserve">   8、医疗卫生与计划生育支出</t>
  </si>
  <si>
    <t>增人增资、项目投入、县配套增加等因素</t>
  </si>
  <si>
    <t xml:space="preserve">   9、节能环保支出</t>
  </si>
  <si>
    <t xml:space="preserve">   10、城乡社区支出</t>
  </si>
  <si>
    <t>上级补助增加</t>
  </si>
  <si>
    <t xml:space="preserve">   11、农林水支出</t>
  </si>
  <si>
    <t xml:space="preserve">   12、交通运输支出</t>
  </si>
  <si>
    <t>灾后重建等上级一次性补助减少</t>
  </si>
  <si>
    <t xml:space="preserve">   13、资源勘探电力信息等支出</t>
  </si>
  <si>
    <t xml:space="preserve">   14、商业服务业等支出</t>
  </si>
  <si>
    <t xml:space="preserve">   15、国土海洋气象等支出</t>
  </si>
  <si>
    <t>增人增资、业务经费、上级补助增加等因素</t>
  </si>
  <si>
    <t xml:space="preserve">   16、住房保障支出</t>
  </si>
  <si>
    <t xml:space="preserve">   17、粮油物资储备支出</t>
  </si>
  <si>
    <t xml:space="preserve">   18、债务付息支出</t>
  </si>
  <si>
    <t>债券利息增加</t>
  </si>
  <si>
    <t xml:space="preserve">   19、其他支出</t>
  </si>
  <si>
    <t>一次性及临时补助等项目支出减少</t>
  </si>
  <si>
    <t>表3</t>
  </si>
  <si>
    <t>永泰县2017年基金预算收入执行情况表</t>
  </si>
  <si>
    <t>上年
同期</t>
  </si>
  <si>
    <t>一、政府性基金收入</t>
  </si>
  <si>
    <t>国有土地使用权出让金收入</t>
  </si>
  <si>
    <t>国有土地收益基金收入</t>
  </si>
  <si>
    <t>农业土地开发资金收入</t>
  </si>
  <si>
    <t>城市基础设施配套费收入</t>
  </si>
  <si>
    <t>污水处理费收入</t>
  </si>
  <si>
    <t>彩票公益金收入</t>
  </si>
  <si>
    <t>其他政府性基金收入</t>
  </si>
  <si>
    <t>表4</t>
  </si>
  <si>
    <t>永泰县2017年基金预算支出执行情况表</t>
  </si>
  <si>
    <t>2016年支出数　</t>
  </si>
  <si>
    <t>一、政府性基金支出合计</t>
  </si>
  <si>
    <t xml:space="preserve"> 新增建设用地土地有偿使用费安排的支出</t>
  </si>
  <si>
    <t xml:space="preserve"> 国有土地使用权出让收入安排的支出</t>
  </si>
  <si>
    <t xml:space="preserve"> 国有土地收益基金支出</t>
  </si>
  <si>
    <t xml:space="preserve"> 农业土地开发资金支出</t>
  </si>
  <si>
    <t>城市基础设施配套费安排的支出</t>
  </si>
  <si>
    <t>污水处理费收入安排的支出</t>
  </si>
  <si>
    <t xml:space="preserve"> 彩票公益金安排的支出</t>
  </si>
  <si>
    <t xml:space="preserve"> 其他各项政府性基金支出</t>
  </si>
  <si>
    <t>表5</t>
  </si>
  <si>
    <t>永泰县2017年国有资本经营预算执行情况表</t>
  </si>
  <si>
    <t>收          入</t>
  </si>
  <si>
    <t>支          出</t>
  </si>
  <si>
    <t>项        目</t>
  </si>
  <si>
    <t>上  年</t>
  </si>
  <si>
    <t>同  期</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</si>
  <si>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</si>
  <si>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</si>
  <si>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</si>
  <si>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</si>
  <si>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</si>
  <si>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</si>
  <si>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</si>
  <si>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</si>
  <si>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
　　预算收入</t>
  </si>
  <si>
    <t>五、其他国有资本经营预算支出</t>
  </si>
  <si>
    <t>本年收入合计</t>
  </si>
  <si>
    <t>本年支出合计</t>
  </si>
  <si>
    <t>上年结转</t>
  </si>
  <si>
    <t>结转下年</t>
  </si>
  <si>
    <t>收 入 总 计</t>
  </si>
  <si>
    <t>支 出 总 计</t>
  </si>
  <si>
    <t>表6</t>
  </si>
  <si>
    <t>永泰县2017年社保基金预算执行情况表</t>
  </si>
  <si>
    <t>单位:万元</t>
  </si>
  <si>
    <t>险  种</t>
  </si>
  <si>
    <t>2016年
收支结余</t>
  </si>
  <si>
    <t>基 金 收 入</t>
  </si>
  <si>
    <t>基 金 支 出</t>
  </si>
  <si>
    <t>2017年
收支结余</t>
  </si>
  <si>
    <t>2017年
预算数</t>
  </si>
  <si>
    <t>2017年
实际完成数</t>
  </si>
  <si>
    <t>完成％</t>
  </si>
  <si>
    <t>增减％</t>
  </si>
  <si>
    <t>机关事业单位养老保险基金</t>
  </si>
  <si>
    <t>城乡居民社会养老保险基金</t>
  </si>
  <si>
    <t>新型农村合作医疗保险基金</t>
  </si>
  <si>
    <t>城镇居民基本医疗保险基金</t>
  </si>
  <si>
    <t>合   计</t>
  </si>
  <si>
    <t>附件二</t>
  </si>
  <si>
    <t>永泰县2018年预算收支计划表</t>
  </si>
  <si>
    <t>(草  案）</t>
  </si>
  <si>
    <t xml:space="preserve">   1、永泰县2018年一般公共预算收入计划草案</t>
  </si>
  <si>
    <t xml:space="preserve">   2、永泰县2018年一般公共预算支出计划草案</t>
  </si>
  <si>
    <t xml:space="preserve">   3、永泰县2018年基金预算收入计划草案</t>
  </si>
  <si>
    <t xml:space="preserve">   4、永泰县2018年基金预算支出计划草案</t>
  </si>
  <si>
    <t>　 5、永泰县2018年国有资本经营预算收支计划草案</t>
  </si>
  <si>
    <t xml:space="preserve">   6、永泰县2018年社保基金预算收支计划草案</t>
  </si>
  <si>
    <t>永泰县2018年一般公共预算收入计划草案</t>
  </si>
  <si>
    <t>2017年
收入完成数</t>
  </si>
  <si>
    <t>2018年预算数　</t>
  </si>
  <si>
    <t>收入数</t>
  </si>
  <si>
    <t>比增%</t>
  </si>
  <si>
    <t>一、地方一般公共预算收入</t>
  </si>
  <si>
    <t>2017年</t>
  </si>
  <si>
    <t>2018年</t>
  </si>
  <si>
    <t>　　　其中：教育费附加收入</t>
  </si>
  <si>
    <t>从地方土地出让收益计提的教育资金收入</t>
  </si>
  <si>
    <t>农田水利建设资金收入</t>
  </si>
  <si>
    <t>残疾人就业保障金收入</t>
  </si>
  <si>
    <t>森林植被恢复费收入</t>
  </si>
  <si>
    <t>永泰县2018年一般公共预算支出计划草案</t>
  </si>
  <si>
    <t>2017年支出预算数</t>
  </si>
  <si>
    <t>支出数　</t>
  </si>
  <si>
    <t>其中：</t>
  </si>
  <si>
    <t>剔除上级
专项补助
后增减额</t>
  </si>
  <si>
    <t>同口径　
增长%</t>
  </si>
  <si>
    <t>可统筹的
财力安排</t>
  </si>
  <si>
    <t>专项转移支
付补助安排</t>
  </si>
  <si>
    <t>　　一般公共服务支出</t>
  </si>
  <si>
    <t>　　国防支出</t>
  </si>
  <si>
    <t>　　公共安全支出</t>
  </si>
  <si>
    <t>　　教育支出</t>
  </si>
  <si>
    <t>　　科学技术支出</t>
  </si>
  <si>
    <t>　　文化体育与传媒支出</t>
  </si>
  <si>
    <t>　　社会保障和就业支出</t>
  </si>
  <si>
    <t>　　医疗卫生与计划生育支出</t>
  </si>
  <si>
    <t>　　节能环保支出</t>
  </si>
  <si>
    <t>　　城乡社区支出</t>
  </si>
  <si>
    <t>　　农林水支出</t>
  </si>
  <si>
    <t>　　交通运输支出</t>
  </si>
  <si>
    <t>　　资源勘探信息等支出</t>
  </si>
  <si>
    <t>　　商业服务业等支出</t>
  </si>
  <si>
    <t>　　国土海洋气象等支出</t>
  </si>
  <si>
    <t>　　住房保障支出</t>
  </si>
  <si>
    <t>　　粮油物资储备支出</t>
  </si>
  <si>
    <t>　　预备费</t>
  </si>
  <si>
    <t>　　债务付息支出</t>
  </si>
  <si>
    <t>　　其他支出</t>
  </si>
  <si>
    <t>　增减原因说明：1．城乡社区支出比增82%，主要是注入福建省大樟实业有限公司资本金增加2370万元；2．资源勘探信息等支出比增40.8%，主要是公众责任险、安全生产专项基金及增人增资等经费增加；3．商业服务业等支出比增281.8%，主要是注入福建省永泰文化旅游投资有限公司资本金增加3300万元；4．住房保障支出比增66.7%，主要是依据今年专项收入预算而相应增加安排专项支出20万元；5．债务付息支出比增123.8%，主要是地方政府债券到位资金增加而相应增加应付利息；6．其他支出比增88.3%，主要是增资等人员经费、绩效考评奖励经费及企业扶持奖励资金预算由于无法确定具体支出行业类别，相应支出科目无法区分，年初预算暂列其他支出。</t>
  </si>
  <si>
    <t>永泰县2018年基金预算收入计划草案</t>
  </si>
  <si>
    <t>2017年               收入完成数</t>
  </si>
  <si>
    <t>收入数　</t>
  </si>
  <si>
    <t>政府性基金收入</t>
  </si>
  <si>
    <t>永泰县2018年基金预算支出计划草案</t>
  </si>
  <si>
    <t>2017年
支出预算数</t>
  </si>
  <si>
    <t>国有土地使用权出让收入安排的支出</t>
  </si>
  <si>
    <t>国有土地收益基金支出</t>
  </si>
  <si>
    <t>农业土地开发资金支出</t>
  </si>
  <si>
    <t>污水处理费安排的支出</t>
  </si>
  <si>
    <t>彩票公益金安排的支出</t>
  </si>
  <si>
    <t>地方政府专项债务付息支出</t>
  </si>
  <si>
    <t>其他政府性基金支出</t>
  </si>
  <si>
    <t>永泰县2018年国有资本经营预算收支计划草案</t>
  </si>
  <si>
    <t>收入科目</t>
  </si>
  <si>
    <t>单位</t>
  </si>
  <si>
    <t>2017年
完成数</t>
  </si>
  <si>
    <t>2018年
预算数</t>
  </si>
  <si>
    <t>支出科目</t>
  </si>
  <si>
    <t>103060105电力企业利润收入</t>
  </si>
  <si>
    <t>永泰县水电发展有限公司</t>
  </si>
  <si>
    <t>2239901其他国有资本经营预算支出</t>
  </si>
  <si>
    <t>103060107煤炭企业利润收入</t>
  </si>
  <si>
    <t>永泰县燃料公司</t>
  </si>
  <si>
    <t>103060118贸易企业利润收入</t>
  </si>
  <si>
    <t>永泰县百货公司</t>
  </si>
  <si>
    <t>永泰县物联公司</t>
  </si>
  <si>
    <t>县粮食批发商场</t>
  </si>
  <si>
    <t>永泰县商业总公司</t>
  </si>
  <si>
    <t>103060125农林牧渔企业利润收入</t>
  </si>
  <si>
    <t>永泰县农业机械公司</t>
  </si>
  <si>
    <t>103060198其他国有资本经营预算企业利润收入</t>
  </si>
  <si>
    <t>永泰县永阳地热公司</t>
  </si>
  <si>
    <t>永泰县城投公司</t>
  </si>
  <si>
    <t>收入合计</t>
  </si>
  <si>
    <t>支出合计</t>
  </si>
  <si>
    <t>永泰县2018年社保基金预算收支计划草案</t>
  </si>
  <si>
    <t>2018年
收支结余</t>
  </si>
  <si>
    <t>备 注</t>
  </si>
  <si>
    <t>2017年预计
完成数</t>
  </si>
  <si>
    <t>2018年起转由市级统筹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</si>
</sst>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
    <numFmt numFmtId="179" formatCode="#,##0.00_ "/>
    <numFmt numFmtId="180" formatCode="0.00_);[Red]\(0.00\)"/>
    <numFmt numFmtId="181" formatCode="0_);[Red]\(0\)"/>
    <numFmt numFmtId="182" formatCode="0_ "/>
    <numFmt numFmtId="183" formatCode="0.0_);[Red]\(0.0\)"/>
    <numFmt numFmtId="184" formatCode="0.00_ "/>
    <numFmt numFmtId="185" formatCode="_ * #,##0_ ;_ * \-#,##0_ ;_ * &quot;-&quot;??_ ;_ @_ "/>
  </numFmts>
  <fonts count="44">
    <font>
      <sz val="12"/>
      <name val="宋体"/>
      <family val="0"/>
    </font>
    <font>
      <b/>
      <sz val="12"/>
      <name val="宋体"/>
      <family val="0"/>
    </font>
    <font>
      <b/>
      <sz val="20"/>
      <name val="宋体"/>
      <family val="0"/>
    </font>
    <font>
      <sz val="9"/>
      <name val="宋体"/>
      <family val="0"/>
    </font>
    <font>
      <b/>
      <sz val="11"/>
      <name val="宋体"/>
      <family val="0"/>
    </font>
    <font>
      <sz val="11"/>
      <name val="宋体"/>
      <family val="0"/>
    </font>
    <font>
      <sz val="12"/>
      <name val="仿宋_GB2312"/>
      <family val="0"/>
    </font>
    <font>
      <sz val="16"/>
      <name val="宋体"/>
      <family val="0"/>
    </font>
    <font>
      <sz val="10"/>
      <name val="Arial"/>
      <family val="2"/>
    </font>
    <font>
      <b/>
      <sz val="16"/>
      <name val="黑体"/>
      <family val="3"/>
    </font>
    <font>
      <sz val="11"/>
      <name val="仿宋_GB2312"/>
      <family val="0"/>
    </font>
    <font>
      <b/>
      <sz val="16"/>
      <name val="宋体"/>
      <family val="0"/>
    </font>
    <font>
      <sz val="10"/>
      <name val="宋体"/>
      <family val="0"/>
    </font>
    <font>
      <sz val="12"/>
      <color indexed="8"/>
      <name val="宋体"/>
      <family val="0"/>
    </font>
    <font>
      <b/>
      <sz val="10"/>
      <name val="宋体"/>
      <family val="0"/>
    </font>
    <font>
      <b/>
      <sz val="12"/>
      <color indexed="8"/>
      <name val="宋体"/>
      <family val="0"/>
    </font>
    <font>
      <b/>
      <sz val="10"/>
      <name val="黑体"/>
      <family val="3"/>
    </font>
    <font>
      <b/>
      <sz val="16"/>
      <name val="仿宋_GB2312"/>
      <family val="0"/>
    </font>
    <font>
      <sz val="10"/>
      <color indexed="8"/>
      <name val="宋体"/>
      <family val="0"/>
    </font>
    <font>
      <sz val="11"/>
      <color indexed="8"/>
      <name val="宋体"/>
      <family val="0"/>
    </font>
    <font>
      <sz val="11"/>
      <color indexed="10"/>
      <name val="宋体"/>
      <family val="0"/>
    </font>
    <font>
      <sz val="11"/>
      <color indexed="60"/>
      <name val="宋体"/>
      <family val="0"/>
    </font>
    <font>
      <sz val="11"/>
      <color indexed="9"/>
      <name val="宋体"/>
      <family val="0"/>
    </font>
    <font>
      <sz val="11"/>
      <color indexed="62"/>
      <name val="宋体"/>
      <family val="0"/>
    </font>
    <font>
      <b/>
      <sz val="11"/>
      <color indexed="62"/>
      <name val="宋体"/>
      <family val="0"/>
    </font>
    <font>
      <sz val="11"/>
      <color indexed="20"/>
      <name val="宋体"/>
      <family val="0"/>
    </font>
    <font>
      <u val="single"/>
      <sz val="12"/>
      <color indexed="12"/>
      <name val="宋体"/>
      <family val="0"/>
    </font>
    <font>
      <u val="single"/>
      <sz val="12"/>
      <color indexed="36"/>
      <name val="宋体"/>
      <family val="0"/>
    </font>
    <font>
      <b/>
      <sz val="11"/>
      <color indexed="52"/>
      <name val="宋体"/>
      <family val="0"/>
    </font>
    <font>
      <b/>
      <sz val="18"/>
      <color indexed="62"/>
      <name val="宋体"/>
      <family val="0"/>
    </font>
    <font>
      <b/>
      <sz val="11"/>
      <color indexed="9"/>
      <name val="宋体"/>
      <family val="0"/>
    </font>
    <font>
      <i/>
      <sz val="11"/>
      <color indexed="23"/>
      <name val="宋体"/>
      <family val="0"/>
    </font>
    <font>
      <sz val="11"/>
      <color indexed="52"/>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sz val="7"/>
      <name val="Small Fonts"/>
      <family val="2"/>
    </font>
    <font>
      <b/>
      <sz val="18"/>
      <color indexed="56"/>
      <name val="宋体"/>
      <family val="0"/>
    </font>
    <font>
      <sz val="10"/>
      <name val="Helv"/>
      <family val="2"/>
    </font>
    <font>
      <sz val="10"/>
      <color indexed="8"/>
      <name val="Arial"/>
      <family val="2"/>
    </font>
    <font>
      <sz val="10"/>
      <name val="MS Sans Serif"/>
      <family val="2"/>
    </font>
    <font>
      <sz val="12"/>
      <name val="Courier"/>
      <family val="2"/>
    </font>
  </fonts>
  <fills count="20">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13"/>
        <bgColor indexed="64"/>
      </patternFill>
    </fill>
    <fill>
      <patternFill patternType="solid">
        <fgColor indexed="51"/>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19" fillId="3" borderId="0" applyNumberFormat="0" applyBorder="0" applyAlignment="0" applyProtection="0"/>
    <xf numFmtId="0" fontId="25" fillId="4" borderId="0" applyNumberFormat="0" applyBorder="0" applyAlignment="0" applyProtection="0"/>
    <xf numFmtId="0" fontId="22" fillId="3"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 fillId="2" borderId="2" applyNumberFormat="0" applyFont="0" applyAlignment="0" applyProtection="0"/>
    <xf numFmtId="0" fontId="22" fillId="5" borderId="0" applyNumberFormat="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3" fillId="0" borderId="0">
      <alignment vertical="center"/>
      <protection/>
    </xf>
    <xf numFmtId="0" fontId="29"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33" fillId="0" borderId="3" applyNumberFormat="0" applyFill="0" applyAlignment="0" applyProtection="0"/>
    <xf numFmtId="0" fontId="35" fillId="0" borderId="4" applyNumberFormat="0" applyFill="0" applyAlignment="0" applyProtection="0"/>
    <xf numFmtId="0" fontId="22" fillId="6" borderId="0" applyNumberFormat="0" applyBorder="0" applyAlignment="0" applyProtection="0"/>
    <xf numFmtId="0" fontId="24" fillId="0" borderId="5" applyNumberFormat="0" applyFill="0" applyAlignment="0" applyProtection="0"/>
    <xf numFmtId="0" fontId="22" fillId="7" borderId="0" applyNumberFormat="0" applyBorder="0" applyAlignment="0" applyProtection="0"/>
    <xf numFmtId="0" fontId="37" fillId="8" borderId="6" applyNumberFormat="0" applyAlignment="0" applyProtection="0"/>
    <xf numFmtId="0" fontId="28" fillId="8" borderId="1" applyNumberFormat="0" applyAlignment="0" applyProtection="0"/>
    <xf numFmtId="0" fontId="30" fillId="9" borderId="7" applyNumberFormat="0" applyAlignment="0" applyProtection="0"/>
    <xf numFmtId="0" fontId="19" fillId="2" borderId="0" applyNumberFormat="0" applyBorder="0" applyAlignment="0" applyProtection="0"/>
    <xf numFmtId="0" fontId="22" fillId="10" borderId="0" applyNumberFormat="0" applyBorder="0" applyAlignment="0" applyProtection="0"/>
    <xf numFmtId="0" fontId="32" fillId="0" borderId="8" applyNumberFormat="0" applyFill="0" applyAlignment="0" applyProtection="0"/>
    <xf numFmtId="0" fontId="34" fillId="0" borderId="9" applyNumberFormat="0" applyFill="0" applyAlignment="0" applyProtection="0"/>
    <xf numFmtId="0" fontId="0" fillId="0" borderId="0">
      <alignment vertical="center"/>
      <protection/>
    </xf>
    <xf numFmtId="0" fontId="36" fillId="11" borderId="0" applyNumberFormat="0" applyBorder="0" applyAlignment="0" applyProtection="0"/>
    <xf numFmtId="0" fontId="21" fillId="3" borderId="0" applyNumberFormat="0" applyBorder="0" applyAlignment="0" applyProtection="0"/>
    <xf numFmtId="0" fontId="19" fillId="12" borderId="0" applyNumberFormat="0" applyBorder="0" applyAlignment="0" applyProtection="0"/>
    <xf numFmtId="0" fontId="22" fillId="6" borderId="0" applyNumberFormat="0" applyBorder="0" applyAlignment="0" applyProtection="0"/>
    <xf numFmtId="0" fontId="19" fillId="13" borderId="0" applyNumberFormat="0" applyBorder="0" applyAlignment="0" applyProtection="0"/>
    <xf numFmtId="0" fontId="19" fillId="7"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0" fillId="0" borderId="0" applyFont="0" applyFill="0" applyBorder="0" applyAlignment="0" applyProtection="0"/>
    <xf numFmtId="0" fontId="8" fillId="0" borderId="0">
      <alignment/>
      <protection/>
    </xf>
    <xf numFmtId="0" fontId="22" fillId="14" borderId="0" applyNumberFormat="0" applyBorder="0" applyAlignment="0" applyProtection="0"/>
    <xf numFmtId="0" fontId="22" fillId="15" borderId="0" applyNumberFormat="0" applyBorder="0" applyAlignment="0" applyProtection="0"/>
    <xf numFmtId="0" fontId="8" fillId="0" borderId="0">
      <alignment/>
      <protection/>
    </xf>
    <xf numFmtId="37" fontId="38" fillId="0" borderId="0">
      <alignment/>
      <protection/>
    </xf>
    <xf numFmtId="0" fontId="19" fillId="13" borderId="0" applyNumberFormat="0" applyBorder="0" applyAlignment="0" applyProtection="0"/>
    <xf numFmtId="0" fontId="19" fillId="7" borderId="0" applyNumberFormat="0" applyBorder="0" applyAlignment="0" applyProtection="0"/>
    <xf numFmtId="0" fontId="39" fillId="0" borderId="0" applyNumberFormat="0" applyFill="0" applyBorder="0" applyAlignment="0" applyProtection="0"/>
    <xf numFmtId="0" fontId="40" fillId="0" borderId="0">
      <alignment/>
      <protection/>
    </xf>
    <xf numFmtId="0" fontId="22" fillId="6" borderId="0" applyNumberFormat="0" applyBorder="0" applyAlignment="0" applyProtection="0"/>
    <xf numFmtId="0" fontId="8" fillId="0" borderId="0">
      <alignment/>
      <protection/>
    </xf>
    <xf numFmtId="0" fontId="19" fillId="16" borderId="0" applyNumberFormat="0" applyBorder="0" applyAlignment="0" applyProtection="0"/>
    <xf numFmtId="0" fontId="3" fillId="0" borderId="0">
      <alignment/>
      <protection/>
    </xf>
    <xf numFmtId="0" fontId="22" fillId="6" borderId="0" applyNumberFormat="0" applyBorder="0" applyAlignment="0" applyProtection="0"/>
    <xf numFmtId="0" fontId="22" fillId="17" borderId="0" applyNumberFormat="0" applyBorder="0" applyAlignment="0" applyProtection="0"/>
    <xf numFmtId="0" fontId="19" fillId="3" borderId="0" applyNumberFormat="0" applyBorder="0" applyAlignment="0" applyProtection="0"/>
    <xf numFmtId="0" fontId="22" fillId="5" borderId="0" applyNumberFormat="0" applyBorder="0" applyAlignment="0" applyProtection="0"/>
    <xf numFmtId="0" fontId="40" fillId="0" borderId="0">
      <alignment/>
      <protection/>
    </xf>
    <xf numFmtId="0" fontId="40" fillId="0" borderId="0">
      <alignment/>
      <protection/>
    </xf>
    <xf numFmtId="0" fontId="41" fillId="0" borderId="0" applyNumberFormat="0" applyFill="0" applyBorder="0" applyAlignment="0" applyProtection="0"/>
    <xf numFmtId="0" fontId="40" fillId="0" borderId="0">
      <alignment/>
      <protection/>
    </xf>
    <xf numFmtId="0" fontId="42" fillId="0" borderId="0">
      <alignment/>
      <protection/>
    </xf>
    <xf numFmtId="0" fontId="0" fillId="0" borderId="0" applyNumberFormat="0" applyFill="0" applyBorder="0" applyAlignment="0" applyProtection="0"/>
    <xf numFmtId="0" fontId="3" fillId="0" borderId="0">
      <alignment/>
      <protection/>
    </xf>
    <xf numFmtId="0" fontId="0" fillId="0" borderId="0">
      <alignment/>
      <protection/>
    </xf>
    <xf numFmtId="0" fontId="0" fillId="0" borderId="0">
      <alignment vertical="center"/>
      <protection/>
    </xf>
    <xf numFmtId="0" fontId="42" fillId="0" borderId="0">
      <alignment/>
      <protection/>
    </xf>
    <xf numFmtId="41" fontId="0" fillId="0" borderId="0" applyFont="0" applyFill="0" applyBorder="0" applyAlignment="0" applyProtection="0"/>
    <xf numFmtId="4" fontId="42" fillId="0" borderId="0" applyFont="0" applyFill="0" applyBorder="0" applyAlignment="0" applyProtection="0"/>
    <xf numFmtId="0" fontId="0" fillId="0" borderId="0" applyFont="0" applyFill="0" applyBorder="0" applyAlignment="0" applyProtection="0"/>
    <xf numFmtId="0" fontId="43" fillId="0" borderId="0">
      <alignment/>
      <protection/>
    </xf>
    <xf numFmtId="0" fontId="8" fillId="0" borderId="0">
      <alignment/>
      <protection/>
    </xf>
  </cellStyleXfs>
  <cellXfs count="220">
    <xf numFmtId="0" fontId="0" fillId="0" borderId="0" xfId="0" applyAlignment="1">
      <alignment vertical="center"/>
    </xf>
    <xf numFmtId="0" fontId="1" fillId="0" borderId="0" xfId="83" applyFont="1">
      <alignment vertical="center"/>
      <protection/>
    </xf>
    <xf numFmtId="0" fontId="0" fillId="0" borderId="0" xfId="83">
      <alignment vertical="center"/>
      <protection/>
    </xf>
    <xf numFmtId="176" fontId="0" fillId="0" borderId="0" xfId="61" applyNumberFormat="1" applyFont="1" applyAlignment="1">
      <alignment horizontal="left" vertical="center"/>
      <protection/>
    </xf>
    <xf numFmtId="0" fontId="2" fillId="0" borderId="0" xfId="70" applyNumberFormat="1" applyFont="1" applyFill="1" applyAlignment="1" applyProtection="1">
      <alignment horizontal="center" vertical="center" wrapText="1"/>
      <protection/>
    </xf>
    <xf numFmtId="0" fontId="3" fillId="0" borderId="0" xfId="70" applyFont="1" applyFill="1" applyAlignment="1">
      <alignment vertical="center" wrapText="1"/>
      <protection/>
    </xf>
    <xf numFmtId="0" fontId="0" fillId="0" borderId="0" xfId="70" applyNumberFormat="1" applyFont="1" applyFill="1" applyBorder="1" applyAlignment="1" applyProtection="1">
      <alignment horizontal="center" vertical="center" wrapText="1"/>
      <protection/>
    </xf>
    <xf numFmtId="0" fontId="3" fillId="0" borderId="0" xfId="70" applyFont="1" applyAlignment="1">
      <alignment vertical="center" wrapText="1"/>
      <protection/>
    </xf>
    <xf numFmtId="0" fontId="4" fillId="0" borderId="10" xfId="70" applyNumberFormat="1" applyFont="1" applyFill="1" applyBorder="1" applyAlignment="1" applyProtection="1">
      <alignment horizontal="center" vertical="center" wrapText="1"/>
      <protection/>
    </xf>
    <xf numFmtId="0" fontId="4" fillId="0" borderId="11" xfId="70" applyNumberFormat="1" applyFont="1" applyFill="1" applyBorder="1" applyAlignment="1" applyProtection="1">
      <alignment horizontal="center" vertical="center" wrapText="1"/>
      <protection/>
    </xf>
    <xf numFmtId="0" fontId="4" fillId="0" borderId="12" xfId="70" applyNumberFormat="1" applyFont="1" applyFill="1" applyBorder="1" applyAlignment="1" applyProtection="1">
      <alignment horizontal="center" vertical="center" wrapText="1"/>
      <protection/>
    </xf>
    <xf numFmtId="0" fontId="4" fillId="0" borderId="13" xfId="70" applyNumberFormat="1" applyFont="1" applyFill="1" applyBorder="1" applyAlignment="1" applyProtection="1">
      <alignment horizontal="center" vertical="center" wrapText="1"/>
      <protection/>
    </xf>
    <xf numFmtId="0" fontId="4" fillId="0" borderId="14" xfId="70" applyNumberFormat="1" applyFont="1" applyFill="1" applyBorder="1" applyAlignment="1" applyProtection="1">
      <alignment horizontal="center" vertical="center" wrapText="1"/>
      <protection/>
    </xf>
    <xf numFmtId="0" fontId="4" fillId="0" borderId="15" xfId="70" applyNumberFormat="1" applyFont="1" applyFill="1" applyBorder="1" applyAlignment="1" applyProtection="1">
      <alignment horizontal="center" vertical="center" wrapText="1"/>
      <protection/>
    </xf>
    <xf numFmtId="0" fontId="4" fillId="0" borderId="11" xfId="70" applyFont="1" applyBorder="1" applyAlignment="1">
      <alignment horizontal="center" vertical="center" wrapText="1"/>
      <protection/>
    </xf>
    <xf numFmtId="49" fontId="5" fillId="0" borderId="11" xfId="70" applyNumberFormat="1" applyFont="1" applyFill="1" applyBorder="1" applyAlignment="1" applyProtection="1">
      <alignment horizontal="left" vertical="center" wrapText="1"/>
      <protection/>
    </xf>
    <xf numFmtId="177" fontId="0" fillId="0" borderId="11" xfId="0" applyNumberFormat="1" applyFont="1" applyBorder="1" applyAlignment="1">
      <alignment horizontal="right" vertical="center"/>
    </xf>
    <xf numFmtId="178" fontId="0" fillId="0" borderId="11" xfId="0" applyNumberFormat="1" applyFont="1" applyBorder="1" applyAlignment="1">
      <alignment horizontal="right" vertical="center"/>
    </xf>
    <xf numFmtId="49" fontId="5" fillId="0" borderId="11" xfId="70" applyNumberFormat="1" applyFont="1" applyFill="1" applyBorder="1" applyAlignment="1" applyProtection="1">
      <alignment horizontal="center" vertical="center" wrapText="1"/>
      <protection/>
    </xf>
    <xf numFmtId="177" fontId="0" fillId="0" borderId="0" xfId="83" applyNumberFormat="1">
      <alignment vertical="center"/>
      <protection/>
    </xf>
    <xf numFmtId="176" fontId="6" fillId="0" borderId="0" xfId="61" applyNumberFormat="1" applyFont="1" applyAlignment="1">
      <alignment horizontal="right" vertical="center"/>
      <protection/>
    </xf>
    <xf numFmtId="0" fontId="0" fillId="0" borderId="0" xfId="83" applyFont="1">
      <alignment vertical="center"/>
      <protection/>
    </xf>
    <xf numFmtId="0" fontId="5" fillId="0" borderId="0" xfId="70" applyFont="1" applyAlignment="1">
      <alignment horizontal="right" vertical="center" wrapText="1"/>
      <protection/>
    </xf>
    <xf numFmtId="179" fontId="0" fillId="0" borderId="11" xfId="0" applyNumberFormat="1" applyFont="1" applyBorder="1" applyAlignment="1">
      <alignment horizontal="justify" vertical="center"/>
    </xf>
    <xf numFmtId="0" fontId="1" fillId="0" borderId="0" xfId="35" applyFont="1" applyAlignment="1">
      <alignment horizontal="center" vertical="center" wrapText="1"/>
      <protection/>
    </xf>
    <xf numFmtId="0" fontId="0" fillId="0" borderId="0" xfId="35" applyAlignment="1">
      <alignment horizontal="center" vertical="center" wrapText="1"/>
      <protection/>
    </xf>
    <xf numFmtId="0" fontId="0" fillId="0" borderId="0" xfId="35" applyAlignment="1">
      <alignment horizontal="left" vertical="center" wrapText="1"/>
      <protection/>
    </xf>
    <xf numFmtId="180" fontId="0" fillId="0" borderId="0" xfId="35" applyNumberFormat="1" applyAlignment="1">
      <alignment horizontal="right" vertical="center" wrapText="1"/>
      <protection/>
    </xf>
    <xf numFmtId="0" fontId="2" fillId="0" borderId="0" xfId="35" applyFont="1" applyAlignment="1">
      <alignment horizontal="center" vertical="center" wrapText="1"/>
      <protection/>
    </xf>
    <xf numFmtId="0" fontId="0" fillId="0" borderId="0" xfId="35" applyFont="1" applyAlignment="1">
      <alignment horizontal="center" vertical="center" wrapText="1"/>
      <protection/>
    </xf>
    <xf numFmtId="0" fontId="7" fillId="0" borderId="16" xfId="35" applyFont="1" applyBorder="1" applyAlignment="1">
      <alignment horizontal="left" vertical="center" wrapText="1"/>
      <protection/>
    </xf>
    <xf numFmtId="0" fontId="7" fillId="0" borderId="16" xfId="35" applyFont="1" applyBorder="1" applyAlignment="1">
      <alignment vertical="center" wrapText="1"/>
      <protection/>
    </xf>
    <xf numFmtId="0" fontId="4" fillId="0" borderId="11" xfId="35" applyFont="1" applyBorder="1" applyAlignment="1">
      <alignment horizontal="center" vertical="center" wrapText="1"/>
      <protection/>
    </xf>
    <xf numFmtId="0" fontId="5" fillId="0" borderId="11" xfId="35" applyFont="1" applyBorder="1" applyAlignment="1">
      <alignment horizontal="left" vertical="center" wrapText="1"/>
      <protection/>
    </xf>
    <xf numFmtId="179" fontId="5" fillId="0" borderId="11" xfId="35" applyNumberFormat="1" applyFont="1" applyBorder="1" applyAlignment="1">
      <alignment horizontal="right" vertical="center" shrinkToFit="1"/>
      <protection/>
    </xf>
    <xf numFmtId="178" fontId="5" fillId="0" borderId="11" xfId="26" applyNumberFormat="1" applyFont="1" applyFill="1" applyBorder="1" applyAlignment="1" applyProtection="1">
      <alignment horizontal="right" vertical="center" shrinkToFit="1"/>
      <protection/>
    </xf>
    <xf numFmtId="0" fontId="1" fillId="0" borderId="11" xfId="35" applyFont="1" applyBorder="1" applyAlignment="1">
      <alignment horizontal="center" vertical="center" wrapText="1"/>
      <protection/>
    </xf>
    <xf numFmtId="0" fontId="1" fillId="0" borderId="11" xfId="35" applyFont="1" applyBorder="1" applyAlignment="1">
      <alignment horizontal="left" vertical="center" shrinkToFit="1"/>
      <protection/>
    </xf>
    <xf numFmtId="179" fontId="0" fillId="0" borderId="11" xfId="35" applyNumberFormat="1" applyFont="1" applyBorder="1" applyAlignment="1">
      <alignment horizontal="right" vertical="center" shrinkToFit="1"/>
      <protection/>
    </xf>
    <xf numFmtId="0" fontId="0" fillId="0" borderId="11" xfId="21" applyFont="1" applyBorder="1" applyAlignment="1">
      <alignment horizontal="left" vertical="center"/>
      <protection/>
    </xf>
    <xf numFmtId="0" fontId="0" fillId="0" borderId="11" xfId="35" applyFont="1" applyBorder="1" applyAlignment="1">
      <alignment horizontal="left" vertical="center" shrinkToFit="1"/>
      <protection/>
    </xf>
    <xf numFmtId="0" fontId="1" fillId="0" borderId="11" xfId="21" applyFont="1" applyBorder="1" applyAlignment="1">
      <alignment horizontal="center" vertical="center"/>
      <protection/>
    </xf>
    <xf numFmtId="0" fontId="1" fillId="0" borderId="11" xfId="35" applyFont="1" applyBorder="1" applyAlignment="1">
      <alignment horizontal="left" vertical="center" wrapText="1"/>
      <protection/>
    </xf>
    <xf numFmtId="0" fontId="7" fillId="0" borderId="0" xfId="35" applyFont="1" applyBorder="1" applyAlignment="1">
      <alignment vertical="center" wrapText="1"/>
      <protection/>
    </xf>
    <xf numFmtId="0" fontId="0" fillId="0" borderId="16" xfId="35" applyFont="1" applyBorder="1" applyAlignment="1">
      <alignment horizontal="right" vertical="center" wrapText="1"/>
      <protection/>
    </xf>
    <xf numFmtId="178" fontId="5" fillId="0" borderId="11" xfId="35" applyNumberFormat="1" applyFont="1" applyFill="1" applyBorder="1" applyAlignment="1">
      <alignment vertical="center" shrinkToFit="1"/>
      <protection/>
    </xf>
    <xf numFmtId="0" fontId="8" fillId="0" borderId="0" xfId="61" applyAlignment="1">
      <alignment vertical="center"/>
      <protection/>
    </xf>
    <xf numFmtId="176" fontId="8" fillId="0" borderId="0" xfId="61" applyNumberFormat="1" applyAlignment="1">
      <alignment vertical="center"/>
      <protection/>
    </xf>
    <xf numFmtId="181" fontId="9" fillId="0" borderId="0" xfId="82" applyNumberFormat="1" applyFont="1" applyFill="1" applyAlignment="1" applyProtection="1">
      <alignment horizontal="center" vertical="center"/>
      <protection/>
    </xf>
    <xf numFmtId="176" fontId="10" fillId="0" borderId="0" xfId="61" applyNumberFormat="1" applyFont="1" applyAlignment="1">
      <alignment horizontal="right" vertical="center"/>
      <protection/>
    </xf>
    <xf numFmtId="181" fontId="11" fillId="0" borderId="0" xfId="82" applyNumberFormat="1" applyFont="1" applyFill="1" applyAlignment="1" applyProtection="1">
      <alignment horizontal="center" vertical="center"/>
      <protection/>
    </xf>
    <xf numFmtId="0" fontId="12" fillId="0" borderId="0" xfId="61" applyFont="1" applyAlignment="1">
      <alignment vertical="center"/>
      <protection/>
    </xf>
    <xf numFmtId="176" fontId="5" fillId="0" borderId="0" xfId="61" applyNumberFormat="1" applyFont="1" applyAlignment="1">
      <alignment horizontal="right" vertical="center"/>
      <protection/>
    </xf>
    <xf numFmtId="0" fontId="0" fillId="0" borderId="17" xfId="61" applyFont="1" applyFill="1" applyBorder="1" applyAlignment="1">
      <alignment horizontal="center" vertical="center"/>
      <protection/>
    </xf>
    <xf numFmtId="0" fontId="0" fillId="0" borderId="17" xfId="61" applyFont="1" applyFill="1" applyBorder="1" applyAlignment="1">
      <alignment horizontal="center" vertical="center" wrapText="1"/>
      <protection/>
    </xf>
    <xf numFmtId="0" fontId="0" fillId="0" borderId="12" xfId="61" applyFont="1" applyFill="1" applyBorder="1" applyAlignment="1">
      <alignment horizontal="center" vertical="center" wrapText="1"/>
      <protection/>
    </xf>
    <xf numFmtId="0" fontId="0" fillId="0" borderId="13" xfId="61" applyFont="1" applyFill="1" applyBorder="1" applyAlignment="1">
      <alignment horizontal="center" vertical="center" wrapText="1"/>
      <protection/>
    </xf>
    <xf numFmtId="0" fontId="0" fillId="0" borderId="13" xfId="61" applyFont="1" applyFill="1" applyBorder="1" applyAlignment="1">
      <alignment horizontal="center" vertical="center" wrapText="1"/>
      <protection/>
    </xf>
    <xf numFmtId="0" fontId="0" fillId="0" borderId="14" xfId="61" applyFont="1" applyFill="1" applyBorder="1" applyAlignment="1">
      <alignment horizontal="center" vertical="center" wrapText="1"/>
      <protection/>
    </xf>
    <xf numFmtId="0" fontId="0" fillId="0" borderId="18" xfId="61" applyFont="1" applyFill="1" applyBorder="1" applyAlignment="1">
      <alignment horizontal="center" vertical="center"/>
      <protection/>
    </xf>
    <xf numFmtId="0" fontId="0" fillId="0" borderId="11" xfId="61" applyFont="1" applyFill="1" applyBorder="1" applyAlignment="1">
      <alignment horizontal="center" vertical="center" wrapText="1"/>
      <protection/>
    </xf>
    <xf numFmtId="0" fontId="0" fillId="0" borderId="11" xfId="61" applyFont="1" applyFill="1" applyBorder="1" applyAlignment="1">
      <alignment horizontal="left" vertical="center" wrapText="1"/>
      <protection/>
    </xf>
    <xf numFmtId="179" fontId="0" fillId="0" borderId="11" xfId="61" applyNumberFormat="1" applyFont="1" applyFill="1" applyBorder="1" applyAlignment="1">
      <alignment horizontal="center" vertical="center" wrapText="1"/>
      <protection/>
    </xf>
    <xf numFmtId="0" fontId="0" fillId="0" borderId="19" xfId="61" applyFont="1" applyFill="1" applyBorder="1" applyAlignment="1">
      <alignment horizontal="center" vertical="center"/>
      <protection/>
    </xf>
    <xf numFmtId="0" fontId="1" fillId="8" borderId="11" xfId="61" applyFont="1" applyFill="1" applyBorder="1" applyAlignment="1">
      <alignment horizontal="left" vertical="center" wrapText="1"/>
      <protection/>
    </xf>
    <xf numFmtId="177" fontId="13" fillId="0" borderId="11" xfId="61" applyNumberFormat="1" applyFont="1" applyBorder="1" applyAlignment="1">
      <alignment vertical="center" shrinkToFit="1"/>
      <protection/>
    </xf>
    <xf numFmtId="178" fontId="0" fillId="0" borderId="11" xfId="61" applyNumberFormat="1" applyFont="1" applyBorder="1" applyAlignment="1">
      <alignment vertical="center" shrinkToFit="1"/>
      <protection/>
    </xf>
    <xf numFmtId="0" fontId="6" fillId="0" borderId="0" xfId="61" applyFont="1" applyAlignment="1">
      <alignment vertical="center"/>
      <protection/>
    </xf>
    <xf numFmtId="0" fontId="0" fillId="0" borderId="11" xfId="61" applyNumberFormat="1" applyFont="1" applyFill="1" applyBorder="1" applyAlignment="1" applyProtection="1">
      <alignment horizontal="left" vertical="center" wrapText="1" indent="1"/>
      <protection/>
    </xf>
    <xf numFmtId="176" fontId="6" fillId="0" borderId="0" xfId="61" applyNumberFormat="1" applyFont="1" applyAlignment="1">
      <alignment vertical="center"/>
      <protection/>
    </xf>
    <xf numFmtId="0" fontId="0" fillId="0" borderId="0" xfId="61" applyFont="1" applyAlignment="1">
      <alignment vertical="center"/>
      <protection/>
    </xf>
    <xf numFmtId="181" fontId="0" fillId="0" borderId="0" xfId="82" applyNumberFormat="1" applyFont="1" applyFill="1" applyAlignment="1" applyProtection="1">
      <alignment horizontal="left" vertical="center"/>
      <protection/>
    </xf>
    <xf numFmtId="181" fontId="9" fillId="0" borderId="0" xfId="82" applyNumberFormat="1" applyFont="1" applyFill="1" applyAlignment="1" applyProtection="1">
      <alignment horizontal="center"/>
      <protection/>
    </xf>
    <xf numFmtId="181" fontId="10" fillId="0" borderId="0" xfId="82" applyNumberFormat="1" applyFont="1" applyFill="1" applyAlignment="1" applyProtection="1">
      <alignment horizontal="right" vertical="center"/>
      <protection/>
    </xf>
    <xf numFmtId="181" fontId="14" fillId="0" borderId="0" xfId="82" applyNumberFormat="1" applyFont="1" applyFill="1" applyAlignment="1" applyProtection="1">
      <alignment horizontal="left" vertical="center"/>
      <protection/>
    </xf>
    <xf numFmtId="181" fontId="5" fillId="0" borderId="0" xfId="82" applyNumberFormat="1" applyFont="1" applyFill="1" applyAlignment="1" applyProtection="1">
      <alignment horizontal="center" vertical="center"/>
      <protection/>
    </xf>
    <xf numFmtId="181" fontId="5" fillId="0" borderId="0" xfId="82" applyNumberFormat="1" applyFont="1" applyFill="1" applyAlignment="1" applyProtection="1">
      <alignment horizontal="right" vertical="center"/>
      <protection/>
    </xf>
    <xf numFmtId="181" fontId="0" fillId="0" borderId="17" xfId="82" applyNumberFormat="1" applyFont="1" applyFill="1" applyBorder="1" applyAlignment="1">
      <alignment horizontal="center" vertical="center"/>
      <protection/>
    </xf>
    <xf numFmtId="181" fontId="0" fillId="0" borderId="10" xfId="82" applyNumberFormat="1" applyFont="1" applyFill="1" applyBorder="1" applyAlignment="1" applyProtection="1">
      <alignment horizontal="center" vertical="center" wrapText="1"/>
      <protection/>
    </xf>
    <xf numFmtId="181" fontId="0" fillId="0" borderId="12" xfId="82" applyNumberFormat="1" applyFont="1" applyFill="1" applyBorder="1" applyAlignment="1" applyProtection="1">
      <alignment horizontal="center" vertical="center"/>
      <protection/>
    </xf>
    <xf numFmtId="181" fontId="0" fillId="0" borderId="13" xfId="82" applyNumberFormat="1" applyFont="1" applyFill="1" applyBorder="1" applyAlignment="1" applyProtection="1">
      <alignment horizontal="center" vertical="center"/>
      <protection/>
    </xf>
    <xf numFmtId="181" fontId="0" fillId="0" borderId="14" xfId="82" applyNumberFormat="1" applyFont="1" applyFill="1" applyBorder="1" applyAlignment="1" applyProtection="1">
      <alignment horizontal="center" vertical="center"/>
      <protection/>
    </xf>
    <xf numFmtId="181" fontId="0" fillId="0" borderId="19" xfId="82" applyNumberFormat="1" applyFont="1" applyFill="1" applyBorder="1" applyAlignment="1">
      <alignment horizontal="center" vertical="center"/>
      <protection/>
    </xf>
    <xf numFmtId="181" fontId="0" fillId="0" borderId="15" xfId="82" applyNumberFormat="1" applyFont="1" applyFill="1" applyBorder="1" applyAlignment="1" applyProtection="1">
      <alignment horizontal="center" vertical="center" wrapText="1"/>
      <protection/>
    </xf>
    <xf numFmtId="181" fontId="0" fillId="0" borderId="11" xfId="82" applyNumberFormat="1" applyFont="1" applyFill="1" applyBorder="1" applyAlignment="1" applyProtection="1">
      <alignment horizontal="center" vertical="center"/>
      <protection/>
    </xf>
    <xf numFmtId="0" fontId="0" fillId="0" borderId="20" xfId="61" applyFont="1" applyBorder="1" applyAlignment="1">
      <alignment horizontal="center" vertical="center"/>
      <protection/>
    </xf>
    <xf numFmtId="0" fontId="1" fillId="8" borderId="11" xfId="61" applyFont="1" applyFill="1" applyBorder="1" applyAlignment="1">
      <alignment vertical="center" wrapText="1"/>
      <protection/>
    </xf>
    <xf numFmtId="177" fontId="13" fillId="0" borderId="15" xfId="82" applyNumberFormat="1" applyFont="1" applyFill="1" applyBorder="1" applyAlignment="1" applyProtection="1">
      <alignment horizontal="right" vertical="center" shrinkToFit="1"/>
      <protection/>
    </xf>
    <xf numFmtId="177" fontId="13" fillId="0" borderId="11" xfId="82" applyNumberFormat="1" applyFont="1" applyFill="1" applyBorder="1" applyAlignment="1" applyProtection="1">
      <alignment horizontal="right" vertical="center" shrinkToFit="1"/>
      <protection/>
    </xf>
    <xf numFmtId="178" fontId="0" fillId="0" borderId="11" xfId="61" applyNumberFormat="1" applyFont="1" applyBorder="1" applyAlignment="1">
      <alignment horizontal="right" vertical="center" shrinkToFit="1"/>
      <protection/>
    </xf>
    <xf numFmtId="177" fontId="0" fillId="0" borderId="11" xfId="61" applyNumberFormat="1" applyFont="1" applyBorder="1" applyAlignment="1">
      <alignment vertical="center" shrinkToFit="1"/>
      <protection/>
    </xf>
    <xf numFmtId="177" fontId="0" fillId="0" borderId="0" xfId="61" applyNumberFormat="1" applyFont="1" applyAlignment="1">
      <alignment vertical="center"/>
      <protection/>
    </xf>
    <xf numFmtId="182" fontId="0" fillId="0" borderId="0" xfId="61" applyNumberFormat="1" applyFont="1" applyAlignment="1">
      <alignment vertical="center"/>
      <protection/>
    </xf>
    <xf numFmtId="0" fontId="8" fillId="0" borderId="0" xfId="61" applyFill="1" applyAlignment="1">
      <alignment vertical="center"/>
      <protection/>
    </xf>
    <xf numFmtId="179" fontId="8" fillId="0" borderId="0" xfId="61" applyNumberFormat="1" applyAlignment="1">
      <alignment vertical="center"/>
      <protection/>
    </xf>
    <xf numFmtId="0" fontId="0" fillId="0" borderId="11" xfId="61" applyFont="1" applyFill="1" applyBorder="1" applyAlignment="1">
      <alignment horizontal="center" vertical="center"/>
      <protection/>
    </xf>
    <xf numFmtId="181" fontId="0" fillId="0" borderId="12" xfId="82" applyNumberFormat="1" applyFont="1" applyFill="1" applyBorder="1" applyAlignment="1" applyProtection="1">
      <alignment horizontal="center" vertical="center" wrapText="1"/>
      <protection/>
    </xf>
    <xf numFmtId="181" fontId="0" fillId="0" borderId="13" xfId="82" applyNumberFormat="1" applyFont="1" applyFill="1" applyBorder="1" applyAlignment="1" applyProtection="1">
      <alignment horizontal="center" vertical="center" wrapText="1"/>
      <protection/>
    </xf>
    <xf numFmtId="181" fontId="0" fillId="0" borderId="14" xfId="82" applyNumberFormat="1" applyFont="1" applyFill="1" applyBorder="1" applyAlignment="1" applyProtection="1">
      <alignment horizontal="center" vertical="center" wrapText="1"/>
      <protection/>
    </xf>
    <xf numFmtId="0" fontId="15" fillId="8" borderId="11" xfId="61" applyFont="1" applyFill="1" applyBorder="1" applyAlignment="1">
      <alignment horizontal="left" vertical="center" shrinkToFit="1"/>
      <protection/>
    </xf>
    <xf numFmtId="177" fontId="13" fillId="8" borderId="11" xfId="82" applyNumberFormat="1" applyFont="1" applyFill="1" applyBorder="1" applyAlignment="1" applyProtection="1">
      <alignment horizontal="right" vertical="center" shrinkToFit="1"/>
      <protection/>
    </xf>
    <xf numFmtId="0" fontId="13" fillId="18" borderId="11" xfId="61" applyFont="1" applyFill="1" applyBorder="1" applyAlignment="1">
      <alignment horizontal="left" vertical="center" shrinkToFit="1"/>
      <protection/>
    </xf>
    <xf numFmtId="177" fontId="0" fillId="18" borderId="11" xfId="81" applyNumberFormat="1" applyFont="1" applyFill="1" applyBorder="1" applyAlignment="1" applyProtection="1">
      <alignment horizontal="right" vertical="center" shrinkToFit="1"/>
      <protection/>
    </xf>
    <xf numFmtId="177" fontId="0" fillId="18" borderId="11" xfId="0" applyNumberFormat="1" applyFont="1" applyFill="1" applyBorder="1" applyAlignment="1" applyProtection="1">
      <alignment horizontal="right" vertical="center" shrinkToFit="1"/>
      <protection/>
    </xf>
    <xf numFmtId="177" fontId="13" fillId="18" borderId="11" xfId="61" applyNumberFormat="1" applyFont="1" applyFill="1" applyBorder="1" applyAlignment="1">
      <alignment vertical="center" shrinkToFit="1"/>
      <protection/>
    </xf>
    <xf numFmtId="0" fontId="13" fillId="8" borderId="11" xfId="61" applyFont="1" applyFill="1" applyBorder="1" applyAlignment="1">
      <alignment horizontal="left" vertical="center" shrinkToFit="1"/>
      <protection/>
    </xf>
    <xf numFmtId="177" fontId="0" fillId="0" borderId="11" xfId="81" applyNumberFormat="1" applyFont="1" applyFill="1" applyBorder="1" applyAlignment="1" applyProtection="1">
      <alignment horizontal="right" vertical="center" shrinkToFit="1"/>
      <protection/>
    </xf>
    <xf numFmtId="177" fontId="0" fillId="0" borderId="11" xfId="0" applyNumberFormat="1" applyFont="1" applyFill="1" applyBorder="1" applyAlignment="1" applyProtection="1">
      <alignment horizontal="right" vertical="center" shrinkToFit="1"/>
      <protection/>
    </xf>
    <xf numFmtId="177" fontId="13" fillId="0" borderId="11" xfId="61" applyNumberFormat="1" applyFont="1" applyFill="1" applyBorder="1" applyAlignment="1">
      <alignment vertical="center" shrinkToFit="1"/>
      <protection/>
    </xf>
    <xf numFmtId="0" fontId="0" fillId="0" borderId="0" xfId="61" applyNumberFormat="1" applyFont="1" applyAlignment="1">
      <alignment vertical="center" wrapText="1"/>
      <protection/>
    </xf>
    <xf numFmtId="0" fontId="12" fillId="0" borderId="0" xfId="61" applyFont="1" applyAlignment="1">
      <alignment vertical="center"/>
      <protection/>
    </xf>
    <xf numFmtId="178" fontId="0" fillId="18" borderId="11" xfId="61" applyNumberFormat="1" applyFont="1" applyFill="1" applyBorder="1" applyAlignment="1">
      <alignment vertical="center" shrinkToFit="1"/>
      <protection/>
    </xf>
    <xf numFmtId="178" fontId="0" fillId="0" borderId="11" xfId="61" applyNumberFormat="1" applyFont="1" applyFill="1" applyBorder="1" applyAlignment="1">
      <alignment vertical="center" shrinkToFit="1"/>
      <protection/>
    </xf>
    <xf numFmtId="0" fontId="8" fillId="19" borderId="0" xfId="61" applyFill="1" applyAlignment="1">
      <alignment vertical="center"/>
      <protection/>
    </xf>
    <xf numFmtId="179" fontId="6" fillId="0" borderId="0" xfId="61" applyNumberFormat="1" applyFont="1" applyAlignment="1">
      <alignment vertical="center"/>
      <protection/>
    </xf>
    <xf numFmtId="181" fontId="11" fillId="0" borderId="0" xfId="82" applyNumberFormat="1" applyFont="1" applyFill="1" applyAlignment="1" applyProtection="1">
      <alignment horizontal="center"/>
      <protection/>
    </xf>
    <xf numFmtId="181" fontId="16" fillId="0" borderId="0" xfId="82" applyNumberFormat="1" applyFont="1" applyFill="1" applyAlignment="1" applyProtection="1">
      <alignment horizontal="left" vertical="center"/>
      <protection/>
    </xf>
    <xf numFmtId="181" fontId="10" fillId="0" borderId="0" xfId="82" applyNumberFormat="1" applyFont="1" applyFill="1" applyAlignment="1" applyProtection="1">
      <alignment horizontal="center" vertical="center"/>
      <protection/>
    </xf>
    <xf numFmtId="181" fontId="6" fillId="0" borderId="0" xfId="82" applyNumberFormat="1" applyFont="1" applyFill="1" applyAlignment="1" applyProtection="1">
      <alignment horizontal="right" vertical="center"/>
      <protection/>
    </xf>
    <xf numFmtId="181" fontId="0" fillId="0" borderId="11" xfId="82" applyNumberFormat="1" applyFont="1" applyFill="1" applyBorder="1" applyAlignment="1">
      <alignment horizontal="center" vertical="center"/>
      <protection/>
    </xf>
    <xf numFmtId="181" fontId="0" fillId="0" borderId="11" xfId="82" applyNumberFormat="1" applyFont="1" applyFill="1" applyBorder="1" applyAlignment="1" applyProtection="1">
      <alignment horizontal="center" vertical="center" wrapText="1"/>
      <protection/>
    </xf>
    <xf numFmtId="0" fontId="0" fillId="0" borderId="11" xfId="61" applyFont="1" applyBorder="1" applyAlignment="1">
      <alignment horizontal="center" vertical="center"/>
      <protection/>
    </xf>
    <xf numFmtId="177" fontId="0" fillId="0" borderId="11" xfId="0" applyNumberFormat="1" applyFont="1" applyFill="1" applyBorder="1" applyAlignment="1" applyProtection="1">
      <alignment vertical="center" shrinkToFit="1"/>
      <protection locked="0"/>
    </xf>
    <xf numFmtId="0" fontId="12" fillId="0" borderId="11" xfId="61" applyNumberFormat="1" applyFont="1" applyFill="1" applyBorder="1" applyAlignment="1" applyProtection="1">
      <alignment horizontal="left" vertical="center" wrapText="1" indent="1"/>
      <protection/>
    </xf>
    <xf numFmtId="0" fontId="0" fillId="0" borderId="0" xfId="61" applyFont="1" applyAlignment="1">
      <alignment horizontal="center" vertical="center"/>
      <protection/>
    </xf>
    <xf numFmtId="58" fontId="6" fillId="0" borderId="0" xfId="61" applyNumberFormat="1" applyFont="1" applyAlignment="1">
      <alignment vertical="center"/>
      <protection/>
    </xf>
    <xf numFmtId="182" fontId="13" fillId="0" borderId="11" xfId="82" applyNumberFormat="1" applyFont="1" applyFill="1" applyBorder="1" applyAlignment="1" applyProtection="1">
      <alignment horizontal="right" vertical="center" shrinkToFit="1"/>
      <protection/>
    </xf>
    <xf numFmtId="182" fontId="5" fillId="0" borderId="11" xfId="0" applyNumberFormat="1" applyFont="1" applyFill="1" applyBorder="1" applyAlignment="1" applyProtection="1">
      <alignment vertical="center" shrinkToFit="1"/>
      <protection locked="0"/>
    </xf>
    <xf numFmtId="10" fontId="0" fillId="0" borderId="0" xfId="26" applyNumberFormat="1" applyFont="1" applyFill="1" applyBorder="1" applyAlignment="1" applyProtection="1">
      <alignment vertical="center"/>
      <protection/>
    </xf>
    <xf numFmtId="0" fontId="0" fillId="0" borderId="11" xfId="61" applyFont="1" applyBorder="1" applyAlignment="1">
      <alignment horizontal="right" vertical="center"/>
      <protection/>
    </xf>
    <xf numFmtId="182" fontId="0" fillId="0" borderId="11" xfId="61" applyNumberFormat="1" applyFont="1" applyBorder="1" applyAlignment="1">
      <alignment vertical="center"/>
      <protection/>
    </xf>
    <xf numFmtId="0" fontId="11"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181" fontId="17" fillId="0" borderId="0" xfId="82" applyNumberFormat="1" applyFont="1" applyFill="1" applyAlignment="1" applyProtection="1">
      <alignment horizontal="left"/>
      <protection/>
    </xf>
    <xf numFmtId="0" fontId="6" fillId="0" borderId="0" xfId="0" applyFont="1" applyAlignment="1">
      <alignment horizontal="left" vertical="center"/>
    </xf>
    <xf numFmtId="0" fontId="17" fillId="0" borderId="0" xfId="61" applyFont="1" applyAlignment="1">
      <alignment horizontal="left" vertical="center" wrapText="1"/>
      <protection/>
    </xf>
    <xf numFmtId="0" fontId="9" fillId="0" borderId="0" xfId="61" applyFont="1" applyAlignment="1">
      <alignment horizontal="center" vertical="center" wrapText="1"/>
      <protection/>
    </xf>
    <xf numFmtId="0" fontId="6" fillId="0" borderId="0" xfId="0" applyFont="1" applyAlignment="1">
      <alignment vertical="center"/>
    </xf>
    <xf numFmtId="0" fontId="7" fillId="0" borderId="0" xfId="0" applyFont="1" applyAlignment="1">
      <alignment horizontal="center" vertical="center"/>
    </xf>
    <xf numFmtId="31" fontId="7" fillId="0" borderId="0" xfId="0" applyNumberFormat="1" applyFont="1" applyAlignment="1">
      <alignment horizontal="center" vertical="center"/>
    </xf>
    <xf numFmtId="0" fontId="11" fillId="0" borderId="0" xfId="70" applyNumberFormat="1" applyFont="1" applyFill="1" applyAlignment="1" applyProtection="1">
      <alignment horizontal="center" vertical="center" wrapText="1"/>
      <protection/>
    </xf>
    <xf numFmtId="0" fontId="3" fillId="0" borderId="0" xfId="70" applyFill="1" applyAlignment="1">
      <alignment vertical="center" wrapText="1"/>
      <protection/>
    </xf>
    <xf numFmtId="0" fontId="3" fillId="0" borderId="0" xfId="70" applyAlignment="1">
      <alignment vertical="center" wrapText="1"/>
      <protection/>
    </xf>
    <xf numFmtId="177" fontId="0" fillId="0" borderId="11" xfId="0" applyNumberFormat="1" applyFont="1" applyBorder="1" applyAlignment="1">
      <alignment horizontal="right" vertical="center" shrinkToFit="1"/>
    </xf>
    <xf numFmtId="178" fontId="0" fillId="0" borderId="11" xfId="0" applyNumberFormat="1" applyFont="1" applyBorder="1" applyAlignment="1">
      <alignment horizontal="right" vertical="center" shrinkToFit="1"/>
    </xf>
    <xf numFmtId="0" fontId="0" fillId="0" borderId="0" xfId="21" applyAlignment="1">
      <alignment vertical="center"/>
      <protection/>
    </xf>
    <xf numFmtId="0" fontId="0" fillId="0" borderId="0" xfId="21">
      <alignment/>
      <protection/>
    </xf>
    <xf numFmtId="0" fontId="0" fillId="0" borderId="0" xfId="21" applyFont="1" applyAlignment="1">
      <alignment horizontal="left" vertical="center"/>
      <protection/>
    </xf>
    <xf numFmtId="0" fontId="0" fillId="0" borderId="0" xfId="21" applyFont="1" applyAlignment="1">
      <alignment vertical="center"/>
      <protection/>
    </xf>
    <xf numFmtId="0" fontId="11" fillId="0" borderId="0" xfId="21" applyFont="1" applyAlignment="1">
      <alignment horizontal="center" vertical="center"/>
      <protection/>
    </xf>
    <xf numFmtId="0" fontId="0" fillId="0" borderId="11" xfId="21" applyFont="1" applyBorder="1" applyAlignment="1">
      <alignment horizontal="center" vertical="center" shrinkToFit="1"/>
      <protection/>
    </xf>
    <xf numFmtId="0" fontId="0" fillId="0" borderId="17" xfId="21" applyFont="1" applyBorder="1" applyAlignment="1">
      <alignment horizontal="center" vertical="center" shrinkToFit="1"/>
      <protection/>
    </xf>
    <xf numFmtId="181" fontId="0" fillId="0" borderId="11" xfId="82" applyNumberFormat="1" applyFont="1" applyFill="1" applyBorder="1" applyAlignment="1" applyProtection="1">
      <alignment horizontal="center" vertical="center" shrinkToFit="1"/>
      <protection/>
    </xf>
    <xf numFmtId="181" fontId="0" fillId="0" borderId="10" xfId="82" applyNumberFormat="1" applyFont="1" applyFill="1" applyBorder="1" applyAlignment="1" applyProtection="1">
      <alignment horizontal="center" vertical="center" shrinkToFit="1"/>
      <protection/>
    </xf>
    <xf numFmtId="183" fontId="0" fillId="0" borderId="11" xfId="61" applyNumberFormat="1" applyFont="1" applyBorder="1" applyAlignment="1">
      <alignment horizontal="center" vertical="center" shrinkToFit="1"/>
      <protection/>
    </xf>
    <xf numFmtId="0" fontId="0" fillId="0" borderId="19" xfId="2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15" xfId="61" applyFont="1" applyBorder="1" applyAlignment="1">
      <alignment horizontal="center" vertical="center" shrinkToFit="1"/>
      <protection/>
    </xf>
    <xf numFmtId="184" fontId="0" fillId="0" borderId="11" xfId="21" applyNumberFormat="1" applyFont="1" applyBorder="1" applyAlignment="1">
      <alignment horizontal="right" vertical="center" shrinkToFit="1"/>
      <protection/>
    </xf>
    <xf numFmtId="9" fontId="0" fillId="0" borderId="11" xfId="21" applyNumberFormat="1" applyFont="1" applyBorder="1" applyAlignment="1">
      <alignment horizontal="right" vertical="center" shrinkToFit="1"/>
      <protection/>
    </xf>
    <xf numFmtId="0" fontId="0" fillId="0" borderId="11" xfId="21" applyNumberFormat="1" applyFont="1" applyBorder="1" applyAlignment="1">
      <alignment horizontal="left" vertical="center" wrapText="1"/>
      <protection/>
    </xf>
    <xf numFmtId="182" fontId="0" fillId="0" borderId="11" xfId="21" applyNumberFormat="1" applyFont="1" applyBorder="1" applyAlignment="1">
      <alignment horizontal="right" vertical="center" shrinkToFit="1"/>
      <protection/>
    </xf>
    <xf numFmtId="0" fontId="0" fillId="0" borderId="11" xfId="21" applyFont="1" applyBorder="1" applyAlignment="1">
      <alignment horizontal="left" vertical="center" wrapText="1"/>
      <protection/>
    </xf>
    <xf numFmtId="0" fontId="0" fillId="0" borderId="11" xfId="21" applyFont="1" applyBorder="1" applyAlignment="1">
      <alignment horizontal="center" vertical="center"/>
      <protection/>
    </xf>
    <xf numFmtId="178" fontId="0" fillId="0" borderId="11" xfId="21" applyNumberFormat="1" applyFont="1" applyBorder="1" applyAlignment="1">
      <alignment horizontal="right" vertical="center" shrinkToFit="1"/>
      <protection/>
    </xf>
    <xf numFmtId="10" fontId="0" fillId="0" borderId="11" xfId="21" applyNumberFormat="1" applyFont="1" applyBorder="1" applyAlignment="1">
      <alignment horizontal="right" vertical="center" shrinkToFit="1"/>
      <protection/>
    </xf>
    <xf numFmtId="0" fontId="0" fillId="0" borderId="0" xfId="21" applyFont="1">
      <alignment/>
      <protection/>
    </xf>
    <xf numFmtId="0" fontId="0" fillId="0" borderId="0" xfId="21" applyFont="1" applyAlignment="1">
      <alignment horizontal="right" vertical="center"/>
      <protection/>
    </xf>
    <xf numFmtId="177" fontId="8" fillId="0" borderId="0" xfId="61" applyNumberFormat="1" applyAlignment="1">
      <alignment horizontal="right" vertical="center"/>
      <protection/>
    </xf>
    <xf numFmtId="0" fontId="11" fillId="0" borderId="0" xfId="61" applyFont="1" applyAlignment="1">
      <alignment horizontal="center" vertical="center" wrapText="1"/>
      <protection/>
    </xf>
    <xf numFmtId="0" fontId="5" fillId="0" borderId="0" xfId="61" applyNumberFormat="1" applyFont="1" applyAlignment="1">
      <alignment horizontal="right" vertical="center"/>
      <protection/>
    </xf>
    <xf numFmtId="0" fontId="0" fillId="0" borderId="10" xfId="61" applyFont="1" applyFill="1" applyBorder="1" applyAlignment="1">
      <alignment horizontal="center" vertical="center"/>
      <protection/>
    </xf>
    <xf numFmtId="0" fontId="0" fillId="0" borderId="10" xfId="61" applyFont="1" applyFill="1" applyBorder="1" applyAlignment="1">
      <alignment horizontal="center" vertical="center" wrapText="1"/>
      <protection/>
    </xf>
    <xf numFmtId="0" fontId="0" fillId="0" borderId="15" xfId="61" applyFont="1" applyFill="1" applyBorder="1" applyAlignment="1">
      <alignment horizontal="center" vertical="center"/>
      <protection/>
    </xf>
    <xf numFmtId="0" fontId="0" fillId="0" borderId="15" xfId="61" applyFont="1" applyFill="1" applyBorder="1" applyAlignment="1">
      <alignment horizontal="center" vertical="center" wrapText="1"/>
      <protection/>
    </xf>
    <xf numFmtId="176" fontId="0" fillId="0" borderId="11" xfId="61" applyNumberFormat="1" applyFont="1" applyFill="1" applyBorder="1" applyAlignment="1">
      <alignment horizontal="center" vertical="center" wrapText="1"/>
      <protection/>
    </xf>
    <xf numFmtId="177" fontId="0" fillId="0" borderId="10" xfId="61" applyNumberFormat="1" applyFont="1" applyFill="1" applyBorder="1" applyAlignment="1">
      <alignment horizontal="center" vertical="center" wrapText="1"/>
      <protection/>
    </xf>
    <xf numFmtId="178" fontId="0" fillId="8" borderId="11" xfId="61" applyNumberFormat="1" applyFont="1" applyFill="1" applyBorder="1" applyAlignment="1">
      <alignment horizontal="right" vertical="center" shrinkToFit="1"/>
      <protection/>
    </xf>
    <xf numFmtId="0" fontId="6" fillId="0" borderId="0" xfId="61" applyFont="1" applyAlignment="1">
      <alignment horizontal="center" vertical="center"/>
      <protection/>
    </xf>
    <xf numFmtId="0" fontId="8" fillId="0" borderId="0" xfId="61" applyFont="1" applyAlignment="1">
      <alignment vertical="center"/>
      <protection/>
    </xf>
    <xf numFmtId="177" fontId="6" fillId="0" borderId="0" xfId="61" applyNumberFormat="1" applyFont="1" applyAlignment="1">
      <alignment horizontal="right" vertical="center"/>
      <protection/>
    </xf>
    <xf numFmtId="183" fontId="0" fillId="0" borderId="0" xfId="61" applyNumberFormat="1" applyFont="1" applyAlignment="1">
      <alignment vertical="center"/>
      <protection/>
    </xf>
    <xf numFmtId="183" fontId="0" fillId="0" borderId="0" xfId="82" applyNumberFormat="1" applyFont="1" applyFill="1" applyAlignment="1" applyProtection="1">
      <alignment horizontal="left" vertical="center"/>
      <protection/>
    </xf>
    <xf numFmtId="183" fontId="10" fillId="0" borderId="0" xfId="82" applyNumberFormat="1" applyFont="1" applyFill="1" applyAlignment="1" applyProtection="1">
      <alignment horizontal="right" vertical="center"/>
      <protection/>
    </xf>
    <xf numFmtId="183" fontId="5" fillId="0" borderId="0" xfId="82" applyNumberFormat="1" applyFont="1" applyFill="1" applyAlignment="1" applyProtection="1">
      <alignment horizontal="right" vertical="center"/>
      <protection/>
    </xf>
    <xf numFmtId="181" fontId="0" fillId="0" borderId="10" xfId="82" applyNumberFormat="1" applyFont="1" applyFill="1" applyBorder="1" applyAlignment="1">
      <alignment horizontal="center" vertical="center"/>
      <protection/>
    </xf>
    <xf numFmtId="181" fontId="0" fillId="0" borderId="10" xfId="82" applyNumberFormat="1" applyFont="1" applyFill="1" applyBorder="1" applyAlignment="1" applyProtection="1">
      <alignment horizontal="center" vertical="center"/>
      <protection/>
    </xf>
    <xf numFmtId="183" fontId="0" fillId="0" borderId="11" xfId="61" applyNumberFormat="1" applyFont="1" applyBorder="1" applyAlignment="1">
      <alignment horizontal="center" vertical="center"/>
      <protection/>
    </xf>
    <xf numFmtId="181" fontId="0" fillId="0" borderId="15" xfId="82" applyNumberFormat="1" applyFont="1" applyFill="1" applyBorder="1" applyAlignment="1">
      <alignment horizontal="center" vertical="center"/>
      <protection/>
    </xf>
    <xf numFmtId="181" fontId="0" fillId="0" borderId="15" xfId="82" applyNumberFormat="1" applyFont="1" applyFill="1" applyBorder="1" applyAlignment="1" applyProtection="1">
      <alignment horizontal="center" vertical="center"/>
      <protection/>
    </xf>
    <xf numFmtId="0" fontId="0" fillId="0" borderId="21" xfId="61" applyFont="1" applyBorder="1" applyAlignment="1">
      <alignment horizontal="center" vertical="center"/>
      <protection/>
    </xf>
    <xf numFmtId="178" fontId="13" fillId="0" borderId="11" xfId="82" applyNumberFormat="1" applyFont="1" applyFill="1" applyBorder="1" applyAlignment="1" applyProtection="1">
      <alignment horizontal="right" vertical="center" shrinkToFit="1"/>
      <protection/>
    </xf>
    <xf numFmtId="183" fontId="6" fillId="0" borderId="0" xfId="61" applyNumberFormat="1" applyFont="1" applyAlignment="1">
      <alignment vertical="center"/>
      <protection/>
    </xf>
    <xf numFmtId="179" fontId="0" fillId="0" borderId="0" xfId="61" applyNumberFormat="1" applyFont="1" applyAlignment="1">
      <alignment vertical="center"/>
      <protection/>
    </xf>
    <xf numFmtId="0" fontId="8" fillId="0" borderId="0" xfId="61">
      <alignment/>
      <protection/>
    </xf>
    <xf numFmtId="176" fontId="8" fillId="0" borderId="0" xfId="61" applyNumberFormat="1">
      <alignment/>
      <protection/>
    </xf>
    <xf numFmtId="179" fontId="8" fillId="0" borderId="0" xfId="61" applyNumberFormat="1" applyAlignment="1">
      <alignment horizontal="right"/>
      <protection/>
    </xf>
    <xf numFmtId="181" fontId="0" fillId="0" borderId="0" xfId="82" applyNumberFormat="1" applyFont="1" applyFill="1" applyAlignment="1" applyProtection="1">
      <alignment horizontal="right" vertical="center"/>
      <protection/>
    </xf>
    <xf numFmtId="0" fontId="1" fillId="8" borderId="11" xfId="61" applyFont="1" applyFill="1" applyBorder="1" applyAlignment="1">
      <alignment horizontal="left" vertical="center"/>
      <protection/>
    </xf>
    <xf numFmtId="177" fontId="13" fillId="0" borderId="11" xfId="19" applyNumberFormat="1" applyFont="1" applyBorder="1" applyAlignment="1">
      <alignment vertical="center"/>
    </xf>
    <xf numFmtId="178" fontId="13" fillId="0" borderId="11" xfId="19" applyNumberFormat="1" applyFont="1" applyBorder="1" applyAlignment="1">
      <alignment horizontal="right" vertical="center" shrinkToFit="1"/>
    </xf>
    <xf numFmtId="177" fontId="8" fillId="0" borderId="0" xfId="61" applyNumberFormat="1">
      <alignment/>
      <protection/>
    </xf>
    <xf numFmtId="0" fontId="0" fillId="8" borderId="11" xfId="61" applyFont="1" applyFill="1" applyBorder="1" applyAlignment="1">
      <alignment horizontal="left" vertical="center" wrapText="1"/>
      <protection/>
    </xf>
    <xf numFmtId="0" fontId="18" fillId="0" borderId="11" xfId="19" applyNumberFormat="1" applyFont="1" applyBorder="1" applyAlignment="1">
      <alignment vertical="center" wrapText="1"/>
    </xf>
    <xf numFmtId="0" fontId="12" fillId="0" borderId="0" xfId="61" applyFont="1">
      <alignment/>
      <protection/>
    </xf>
    <xf numFmtId="0" fontId="19" fillId="0" borderId="11" xfId="19" applyNumberFormat="1" applyFont="1" applyBorder="1" applyAlignment="1">
      <alignment vertical="center" wrapText="1"/>
    </xf>
    <xf numFmtId="0" fontId="8" fillId="19" borderId="0" xfId="61" applyFill="1">
      <alignment/>
      <protection/>
    </xf>
    <xf numFmtId="0" fontId="8" fillId="0" borderId="0" xfId="61" applyFill="1">
      <alignment/>
      <protection/>
    </xf>
    <xf numFmtId="185" fontId="8" fillId="0" borderId="0" xfId="20" applyNumberFormat="1" applyFont="1" applyFill="1" applyBorder="1" applyAlignment="1" applyProtection="1">
      <alignment/>
      <protection/>
    </xf>
    <xf numFmtId="0" fontId="6" fillId="0" borderId="0" xfId="61" applyFont="1">
      <alignment/>
      <protection/>
    </xf>
    <xf numFmtId="176" fontId="6" fillId="0" borderId="0" xfId="61" applyNumberFormat="1" applyFont="1">
      <alignment/>
      <protection/>
    </xf>
    <xf numFmtId="179" fontId="6" fillId="0" borderId="0" xfId="61" applyNumberFormat="1" applyFont="1" applyAlignment="1">
      <alignment horizontal="right"/>
      <protection/>
    </xf>
    <xf numFmtId="177" fontId="6" fillId="0" borderId="0" xfId="61" applyNumberFormat="1" applyFont="1">
      <alignment/>
      <protection/>
    </xf>
    <xf numFmtId="182" fontId="8" fillId="0" borderId="0" xfId="61" applyNumberFormat="1">
      <alignment/>
      <protection/>
    </xf>
    <xf numFmtId="178" fontId="8" fillId="0" borderId="0" xfId="26" applyNumberFormat="1" applyFont="1" applyFill="1" applyBorder="1" applyAlignment="1" applyProtection="1">
      <alignment/>
      <protection/>
    </xf>
    <xf numFmtId="181" fontId="11" fillId="0" borderId="0" xfId="82" applyNumberFormat="1" applyFont="1" applyFill="1" applyBorder="1" applyAlignment="1" applyProtection="1">
      <alignment horizontal="center" vertical="center"/>
      <protection/>
    </xf>
    <xf numFmtId="0" fontId="0" fillId="0" borderId="11" xfId="61" applyFont="1" applyBorder="1" applyAlignment="1">
      <alignment horizontal="center" vertical="center" wrapText="1"/>
      <protection/>
    </xf>
    <xf numFmtId="0" fontId="12" fillId="0" borderId="11" xfId="61" applyNumberFormat="1" applyFont="1" applyFill="1" applyBorder="1" applyAlignment="1" applyProtection="1">
      <alignment horizontal="left" vertical="center" indent="1" shrinkToFit="1"/>
      <protection/>
    </xf>
    <xf numFmtId="182" fontId="6" fillId="0" borderId="0" xfId="61" applyNumberFormat="1" applyFont="1" applyAlignment="1">
      <alignment vertical="center"/>
      <protection/>
    </xf>
  </cellXfs>
  <cellStyles count="76">
    <cellStyle name="Normal" xfId="0"/>
    <cellStyle name="Currency [0]" xfId="15"/>
    <cellStyle name="20% - 强调文字颜色 3" xfId="16"/>
    <cellStyle name="输入" xfId="17"/>
    <cellStyle name="Currency" xfId="18"/>
    <cellStyle name="Comma [0]" xfId="19"/>
    <cellStyle name="Comma" xfId="20"/>
    <cellStyle name="常规_永泰县国有资本经营预算套表" xfId="21"/>
    <cellStyle name="40% - 强调文字颜色 3" xfId="22"/>
    <cellStyle name="差"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常规 4 2 2 2 5" xfId="32"/>
    <cellStyle name="标题" xfId="33"/>
    <cellStyle name="解释性文本" xfId="34"/>
    <cellStyle name="常规_2014年国有资本经营预算收支-市委市政府"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常规 4 3 2"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千位[0]_1" xfId="57"/>
    <cellStyle name="_人大草案2010年1.10" xfId="58"/>
    <cellStyle name="强调文字颜色 3" xfId="59"/>
    <cellStyle name="强调文字颜色 4" xfId="60"/>
    <cellStyle name="常规_预算报告附表" xfId="61"/>
    <cellStyle name="no dec" xfId="62"/>
    <cellStyle name="20% - 强调文字颜色 4" xfId="63"/>
    <cellStyle name="40% - 强调文字颜色 4" xfId="64"/>
    <cellStyle name="标题_2009指标下达结转总表" xfId="65"/>
    <cellStyle name="_(汇总1201）2013年市本级建设项目情况表" xfId="66"/>
    <cellStyle name="强调文字颜色 5" xfId="67"/>
    <cellStyle name="?鹎%U龡&amp;H齲_x0001_C铣_x0014__x0007__x0001__x0001_" xfId="68"/>
    <cellStyle name="40% - 强调文字颜色 5" xfId="69"/>
    <cellStyle name="常规_2012年市本级预算人大定稿" xfId="70"/>
    <cellStyle name="60% - 强调文字颜色 5" xfId="71"/>
    <cellStyle name="强调文字颜色 6" xfId="72"/>
    <cellStyle name="40% - 强调文字颜色 6" xfId="73"/>
    <cellStyle name="60% - 强调文字颜色 6" xfId="74"/>
    <cellStyle name="_(汇总初步定稿）2014年市本级建设项目情况表(汇总1220）" xfId="75"/>
    <cellStyle name="_2011年项目情况表(表八定稿）" xfId="76"/>
    <cellStyle name="ColLevel_1" xfId="77"/>
    <cellStyle name="_2011年项目情况表(定稿）" xfId="78"/>
    <cellStyle name="Normal_APR" xfId="79"/>
    <cellStyle name="RowLevel_1" xfId="80"/>
    <cellStyle name="常规_(4)人大批复表（项）" xfId="81"/>
    <cellStyle name="常规_Sheet1" xfId="82"/>
    <cellStyle name="常规_福州市本级社会保险基金预算安排情况表" xfId="83"/>
    <cellStyle name="普通_97-917" xfId="84"/>
    <cellStyle name="千分位[0]_laroux" xfId="85"/>
    <cellStyle name="千分位_97-917" xfId="86"/>
    <cellStyle name="千位_1" xfId="87"/>
    <cellStyle name="未定义" xfId="88"/>
    <cellStyle name="样式 1"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31185;&#36164;&#26009;\&#36130;&#25919;&#39044;&#31639;&#36164;&#26009;2015&#24180;\&#19978;&#32423;&#26377;&#20851;&#36164;&#26009;\&#31119;&#24030;&#24066;2014&#24180;&#22269;&#26377;&#36164;&#26412;&#32463;&#33829;&#25910;&#25903;&#39044;&#31639;&#34920;(&#24066;&#22269;&#36164;&#22996;)&#24314;&#35758;&#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39044;&#31639;&#31185;&#36164;&#26009;\&#36130;&#25919;&#39044;&#31639;&#36164;&#26009;2015&#24180;\&#19978;&#32423;&#26377;&#20851;&#36164;&#26009;\&#31119;&#24030;&#24066;2014&#24180;&#22269;&#26377;&#36164;&#26412;&#32463;&#33829;&#25910;&#25903;&#39044;&#31639;&#34920;(&#24066;&#22269;&#36164;&#22996;)&#24314;&#35758;&#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附表1"/>
      <sheetName val="附表2"/>
      <sheetName val="收入科目表"/>
      <sheetName val="支出科目表"/>
      <sheetName val="附表1汇总"/>
      <sheetName val="附表2汇总"/>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附表1"/>
      <sheetName val="附表2"/>
      <sheetName val="收入科目表"/>
      <sheetName val="支出科目表"/>
      <sheetName val="附表1汇总"/>
      <sheetName val="附表2汇总"/>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13">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0"/>
    <pageSetUpPr fitToPage="1"/>
  </sheetPr>
  <dimension ref="A1:H41"/>
  <sheetViews>
    <sheetView showZeros="0" zoomScaleSheetLayoutView="100" workbookViewId="0" topLeftCell="A1">
      <pane ySplit="6" topLeftCell="A15" activePane="bottomLeft" state="frozen"/>
      <selection pane="bottomLeft" activeCell="G19" sqref="G19"/>
    </sheetView>
  </sheetViews>
  <sheetFormatPr defaultColWidth="9.00390625" defaultRowHeight="24" customHeight="1"/>
  <cols>
    <col min="1" max="1" width="30.00390625" style="70" customWidth="1"/>
    <col min="2" max="5" width="13.75390625" style="70" customWidth="1"/>
    <col min="6" max="7" width="9.00390625" style="70" customWidth="1"/>
    <col min="8" max="8" width="14.50390625" style="70" customWidth="1"/>
    <col min="9" max="16384" width="9.00390625" style="70" customWidth="1"/>
  </cols>
  <sheetData>
    <row r="1" spans="1:5" ht="19.5" customHeight="1">
      <c r="A1" s="71" t="s">
        <v>9</v>
      </c>
      <c r="B1" s="72"/>
      <c r="C1" s="72"/>
      <c r="D1" s="72"/>
      <c r="E1" s="72"/>
    </row>
    <row r="2" spans="1:5" ht="24" customHeight="1">
      <c r="A2" s="115" t="s">
        <v>161</v>
      </c>
      <c r="B2" s="115"/>
      <c r="C2" s="115"/>
      <c r="D2" s="115"/>
      <c r="E2" s="115"/>
    </row>
    <row r="3" spans="1:5" ht="19.5" customHeight="1">
      <c r="A3" s="116"/>
      <c r="B3" s="117"/>
      <c r="C3" s="117"/>
      <c r="D3" s="117"/>
      <c r="E3" s="118" t="s">
        <v>11</v>
      </c>
    </row>
    <row r="4" spans="1:5" ht="22.5" customHeight="1">
      <c r="A4" s="119" t="s">
        <v>12</v>
      </c>
      <c r="B4" s="120" t="s">
        <v>162</v>
      </c>
      <c r="C4" s="79" t="s">
        <v>163</v>
      </c>
      <c r="D4" s="80"/>
      <c r="E4" s="80"/>
    </row>
    <row r="5" spans="1:5" ht="22.5" customHeight="1">
      <c r="A5" s="119"/>
      <c r="B5" s="120"/>
      <c r="C5" s="84" t="s">
        <v>164</v>
      </c>
      <c r="D5" s="84" t="s">
        <v>55</v>
      </c>
      <c r="E5" s="121" t="s">
        <v>165</v>
      </c>
    </row>
    <row r="6" spans="1:8" ht="24" customHeight="1">
      <c r="A6" s="86" t="s">
        <v>166</v>
      </c>
      <c r="B6" s="88">
        <f>+B7+B22</f>
        <v>91019</v>
      </c>
      <c r="C6" s="88">
        <f>+C7+C22</f>
        <v>100300</v>
      </c>
      <c r="D6" s="88">
        <f>+D7+D22</f>
        <v>9281</v>
      </c>
      <c r="E6" s="89">
        <f>+D6/B6</f>
        <v>0.102</v>
      </c>
      <c r="F6" s="91"/>
      <c r="G6" s="70">
        <f>+H6-C6</f>
        <v>0</v>
      </c>
      <c r="H6" s="70">
        <v>100300</v>
      </c>
    </row>
    <row r="7" spans="1:5" ht="24" customHeight="1">
      <c r="A7" s="86" t="s">
        <v>22</v>
      </c>
      <c r="B7" s="88">
        <f>SUM(B8:B21)</f>
        <v>66254</v>
      </c>
      <c r="C7" s="88">
        <f>SUM(C8:C21)</f>
        <v>79800</v>
      </c>
      <c r="D7" s="88">
        <f>SUM(D8:D21)</f>
        <v>13546</v>
      </c>
      <c r="E7" s="89">
        <f aca="true" t="shared" si="0" ref="E7:E32">+D7/B7</f>
        <v>0.204</v>
      </c>
    </row>
    <row r="8" spans="1:5" ht="24" customHeight="1">
      <c r="A8" s="68" t="s">
        <v>23</v>
      </c>
      <c r="B8" s="88">
        <v>25382</v>
      </c>
      <c r="C8" s="122">
        <f>28200+600</f>
        <v>28800</v>
      </c>
      <c r="D8" s="88">
        <f aca="true" t="shared" si="1" ref="D8:D20">+C8-B8</f>
        <v>3418</v>
      </c>
      <c r="E8" s="89">
        <f t="shared" si="0"/>
        <v>0.135</v>
      </c>
    </row>
    <row r="9" spans="1:5" ht="24" customHeight="1">
      <c r="A9" s="68" t="s">
        <v>24</v>
      </c>
      <c r="B9" s="88">
        <v>-36</v>
      </c>
      <c r="C9" s="122"/>
      <c r="D9" s="88">
        <f t="shared" si="1"/>
        <v>36</v>
      </c>
      <c r="E9" s="89">
        <f t="shared" si="0"/>
        <v>-1</v>
      </c>
    </row>
    <row r="10" spans="1:5" ht="24" customHeight="1">
      <c r="A10" s="68" t="s">
        <v>25</v>
      </c>
      <c r="B10" s="88">
        <v>12110</v>
      </c>
      <c r="C10" s="122">
        <f>14300+1000</f>
        <v>15300</v>
      </c>
      <c r="D10" s="88">
        <f t="shared" si="1"/>
        <v>3190</v>
      </c>
      <c r="E10" s="89">
        <f t="shared" si="0"/>
        <v>0.263</v>
      </c>
    </row>
    <row r="11" spans="1:5" ht="24" customHeight="1">
      <c r="A11" s="68" t="s">
        <v>26</v>
      </c>
      <c r="B11" s="88">
        <v>2929</v>
      </c>
      <c r="C11" s="122">
        <v>3950</v>
      </c>
      <c r="D11" s="88">
        <f t="shared" si="1"/>
        <v>1021</v>
      </c>
      <c r="E11" s="89">
        <f t="shared" si="0"/>
        <v>0.349</v>
      </c>
    </row>
    <row r="12" spans="1:5" ht="24" customHeight="1">
      <c r="A12" s="68" t="s">
        <v>27</v>
      </c>
      <c r="B12" s="88">
        <v>195</v>
      </c>
      <c r="C12" s="122">
        <v>200</v>
      </c>
      <c r="D12" s="88">
        <f t="shared" si="1"/>
        <v>5</v>
      </c>
      <c r="E12" s="89">
        <f t="shared" si="0"/>
        <v>0.026</v>
      </c>
    </row>
    <row r="13" spans="1:5" ht="24" customHeight="1">
      <c r="A13" s="68" t="s">
        <v>28</v>
      </c>
      <c r="B13" s="88">
        <v>2452</v>
      </c>
      <c r="C13" s="122">
        <v>2950</v>
      </c>
      <c r="D13" s="88">
        <f t="shared" si="1"/>
        <v>498</v>
      </c>
      <c r="E13" s="89">
        <f t="shared" si="0"/>
        <v>0.203</v>
      </c>
    </row>
    <row r="14" spans="1:5" ht="24" customHeight="1">
      <c r="A14" s="68" t="s">
        <v>29</v>
      </c>
      <c r="B14" s="88">
        <v>1361</v>
      </c>
      <c r="C14" s="122">
        <v>1800</v>
      </c>
      <c r="D14" s="88">
        <f t="shared" si="1"/>
        <v>439</v>
      </c>
      <c r="E14" s="89">
        <f t="shared" si="0"/>
        <v>0.323</v>
      </c>
    </row>
    <row r="15" spans="1:5" ht="24" customHeight="1">
      <c r="A15" s="68" t="s">
        <v>30</v>
      </c>
      <c r="B15" s="88">
        <v>883</v>
      </c>
      <c r="C15" s="122">
        <v>900</v>
      </c>
      <c r="D15" s="88">
        <f t="shared" si="1"/>
        <v>17</v>
      </c>
      <c r="E15" s="89">
        <f t="shared" si="0"/>
        <v>0.019</v>
      </c>
    </row>
    <row r="16" spans="1:5" ht="24" customHeight="1">
      <c r="A16" s="68" t="s">
        <v>31</v>
      </c>
      <c r="B16" s="88">
        <v>355</v>
      </c>
      <c r="C16" s="122">
        <v>600</v>
      </c>
      <c r="D16" s="88">
        <f t="shared" si="1"/>
        <v>245</v>
      </c>
      <c r="E16" s="89">
        <f t="shared" si="0"/>
        <v>0.69</v>
      </c>
    </row>
    <row r="17" spans="1:5" ht="24" customHeight="1">
      <c r="A17" s="68" t="s">
        <v>32</v>
      </c>
      <c r="B17" s="88">
        <v>10891</v>
      </c>
      <c r="C17" s="122">
        <v>12380</v>
      </c>
      <c r="D17" s="88">
        <f t="shared" si="1"/>
        <v>1489</v>
      </c>
      <c r="E17" s="89">
        <f t="shared" si="0"/>
        <v>0.137</v>
      </c>
    </row>
    <row r="18" spans="1:5" ht="24" customHeight="1">
      <c r="A18" s="68" t="s">
        <v>33</v>
      </c>
      <c r="B18" s="88">
        <v>360</v>
      </c>
      <c r="C18" s="122">
        <v>420</v>
      </c>
      <c r="D18" s="88">
        <f t="shared" si="1"/>
        <v>60</v>
      </c>
      <c r="E18" s="89">
        <f t="shared" si="0"/>
        <v>0.167</v>
      </c>
    </row>
    <row r="19" spans="1:5" ht="24" customHeight="1">
      <c r="A19" s="68" t="s">
        <v>34</v>
      </c>
      <c r="B19" s="88">
        <v>6470</v>
      </c>
      <c r="C19" s="122">
        <v>9200</v>
      </c>
      <c r="D19" s="88">
        <f t="shared" si="1"/>
        <v>2730</v>
      </c>
      <c r="E19" s="89">
        <f t="shared" si="0"/>
        <v>0.422</v>
      </c>
    </row>
    <row r="20" spans="1:5" ht="24" customHeight="1">
      <c r="A20" s="68" t="s">
        <v>35</v>
      </c>
      <c r="B20" s="88">
        <v>2902</v>
      </c>
      <c r="C20" s="122">
        <v>3300</v>
      </c>
      <c r="D20" s="88">
        <f t="shared" si="1"/>
        <v>398</v>
      </c>
      <c r="E20" s="89">
        <f t="shared" si="0"/>
        <v>0.137</v>
      </c>
    </row>
    <row r="21" spans="1:5" ht="24" customHeight="1">
      <c r="A21" s="68" t="s">
        <v>36</v>
      </c>
      <c r="B21" s="88"/>
      <c r="C21" s="88"/>
      <c r="D21" s="88"/>
      <c r="E21" s="89"/>
    </row>
    <row r="22" spans="1:5" ht="24" customHeight="1">
      <c r="A22" s="86" t="s">
        <v>37</v>
      </c>
      <c r="B22" s="88">
        <f>SUM(B23:B30)</f>
        <v>24765</v>
      </c>
      <c r="C22" s="88">
        <f>SUM(C23:C30)</f>
        <v>20500</v>
      </c>
      <c r="D22" s="88">
        <f>SUM(D23:D30)</f>
        <v>-4265</v>
      </c>
      <c r="E22" s="89">
        <f t="shared" si="0"/>
        <v>-0.172</v>
      </c>
    </row>
    <row r="23" spans="1:5" ht="24" customHeight="1">
      <c r="A23" s="68" t="s">
        <v>38</v>
      </c>
      <c r="B23" s="88">
        <f>+B36</f>
        <v>5908</v>
      </c>
      <c r="C23" s="122">
        <f>+C36</f>
        <v>10450</v>
      </c>
      <c r="D23" s="88">
        <f aca="true" t="shared" si="2" ref="D23:D32">+C23-B23</f>
        <v>4542</v>
      </c>
      <c r="E23" s="89">
        <f t="shared" si="0"/>
        <v>0.769</v>
      </c>
    </row>
    <row r="24" spans="1:5" ht="24" customHeight="1">
      <c r="A24" s="68" t="s">
        <v>39</v>
      </c>
      <c r="B24" s="88">
        <v>1755</v>
      </c>
      <c r="C24" s="122">
        <v>2000</v>
      </c>
      <c r="D24" s="88">
        <f t="shared" si="2"/>
        <v>245</v>
      </c>
      <c r="E24" s="89">
        <f t="shared" si="0"/>
        <v>0.14</v>
      </c>
    </row>
    <row r="25" spans="1:5" ht="24" customHeight="1">
      <c r="A25" s="68" t="s">
        <v>40</v>
      </c>
      <c r="B25" s="88">
        <v>1871</v>
      </c>
      <c r="C25" s="122">
        <v>1800</v>
      </c>
      <c r="D25" s="88">
        <f t="shared" si="2"/>
        <v>-71</v>
      </c>
      <c r="E25" s="89">
        <f t="shared" si="0"/>
        <v>-0.038</v>
      </c>
    </row>
    <row r="26" spans="1:5" ht="24" customHeight="1">
      <c r="A26" s="68" t="s">
        <v>41</v>
      </c>
      <c r="B26" s="88">
        <v>3904</v>
      </c>
      <c r="C26" s="122">
        <v>1200</v>
      </c>
      <c r="D26" s="88">
        <f t="shared" si="2"/>
        <v>-2704</v>
      </c>
      <c r="E26" s="89">
        <f t="shared" si="0"/>
        <v>-0.693</v>
      </c>
    </row>
    <row r="27" spans="1:5" ht="24" customHeight="1">
      <c r="A27" s="123" t="s">
        <v>42</v>
      </c>
      <c r="B27" s="88">
        <v>5426</v>
      </c>
      <c r="C27" s="122">
        <v>5000</v>
      </c>
      <c r="D27" s="88">
        <f t="shared" si="2"/>
        <v>-426</v>
      </c>
      <c r="E27" s="89">
        <f t="shared" si="0"/>
        <v>-0.079</v>
      </c>
    </row>
    <row r="28" spans="1:5" ht="24" customHeight="1">
      <c r="A28" s="68" t="s">
        <v>43</v>
      </c>
      <c r="B28" s="88">
        <v>2225</v>
      </c>
      <c r="C28" s="122"/>
      <c r="D28" s="88">
        <f t="shared" si="2"/>
        <v>-2225</v>
      </c>
      <c r="E28" s="89">
        <f t="shared" si="0"/>
        <v>-1</v>
      </c>
    </row>
    <row r="29" spans="1:5" ht="24" customHeight="1">
      <c r="A29" s="68" t="s">
        <v>44</v>
      </c>
      <c r="B29" s="88">
        <v>39</v>
      </c>
      <c r="C29" s="122">
        <v>50</v>
      </c>
      <c r="D29" s="88">
        <f t="shared" si="2"/>
        <v>11</v>
      </c>
      <c r="E29" s="89">
        <f t="shared" si="0"/>
        <v>0.282</v>
      </c>
    </row>
    <row r="30" spans="1:5" ht="24" customHeight="1">
      <c r="A30" s="68" t="s">
        <v>45</v>
      </c>
      <c r="B30" s="88">
        <v>3637</v>
      </c>
      <c r="C30" s="122"/>
      <c r="D30" s="88">
        <f t="shared" si="2"/>
        <v>-3637</v>
      </c>
      <c r="E30" s="89">
        <f t="shared" si="0"/>
        <v>-1</v>
      </c>
    </row>
    <row r="31" spans="1:5" ht="24" customHeight="1">
      <c r="A31" s="86" t="s">
        <v>46</v>
      </c>
      <c r="B31" s="88">
        <f>+B8+B9+B10/0.4*0.6+B11/0.4*0.6+19</f>
        <v>47924</v>
      </c>
      <c r="C31" s="88">
        <f>+C8+C9+C10/0.4*0.6+C11/0.4*0.6+25</f>
        <v>57700</v>
      </c>
      <c r="D31" s="88">
        <f t="shared" si="2"/>
        <v>9776</v>
      </c>
      <c r="E31" s="89">
        <f t="shared" si="0"/>
        <v>0.204</v>
      </c>
    </row>
    <row r="32" spans="1:6" ht="24" customHeight="1">
      <c r="A32" s="86" t="s">
        <v>47</v>
      </c>
      <c r="B32" s="88">
        <f>+B31+B6</f>
        <v>138943</v>
      </c>
      <c r="C32" s="88">
        <f>+C31+C6</f>
        <v>158000</v>
      </c>
      <c r="D32" s="88">
        <f t="shared" si="2"/>
        <v>19057</v>
      </c>
      <c r="E32" s="89">
        <f t="shared" si="0"/>
        <v>0.137</v>
      </c>
      <c r="F32" s="91"/>
    </row>
    <row r="33" spans="2:6" ht="24" customHeight="1">
      <c r="B33" s="67"/>
      <c r="C33" s="67"/>
      <c r="D33" s="67"/>
      <c r="E33" s="67"/>
      <c r="F33" s="67"/>
    </row>
    <row r="34" spans="2:6" ht="24" customHeight="1">
      <c r="B34" s="124" t="s">
        <v>167</v>
      </c>
      <c r="C34" s="124" t="s">
        <v>168</v>
      </c>
      <c r="E34" s="125"/>
      <c r="F34" s="67"/>
    </row>
    <row r="35" spans="2:6" ht="24" customHeight="1">
      <c r="B35" s="91">
        <f>+B36-B23</f>
        <v>0</v>
      </c>
      <c r="C35" s="91">
        <f>+C36-C23</f>
        <v>0</v>
      </c>
      <c r="E35" s="67"/>
      <c r="F35" s="67"/>
    </row>
    <row r="36" spans="1:6" ht="24" customHeight="1">
      <c r="A36" s="68" t="s">
        <v>38</v>
      </c>
      <c r="B36" s="126">
        <f>SUM(B37:B41)</f>
        <v>5908</v>
      </c>
      <c r="C36" s="127">
        <f>SUM(C37:C41)</f>
        <v>10450</v>
      </c>
      <c r="D36" s="128">
        <f>+C36/B36-1</f>
        <v>0.7688</v>
      </c>
      <c r="E36" s="67"/>
      <c r="F36" s="67"/>
    </row>
    <row r="37" spans="1:3" ht="24" customHeight="1">
      <c r="A37" s="129" t="s">
        <v>169</v>
      </c>
      <c r="B37" s="126">
        <v>1589</v>
      </c>
      <c r="C37" s="130">
        <v>1500</v>
      </c>
    </row>
    <row r="38" spans="1:3" ht="24" customHeight="1">
      <c r="A38" s="129" t="s">
        <v>170</v>
      </c>
      <c r="B38" s="130"/>
      <c r="C38" s="130">
        <v>5200</v>
      </c>
    </row>
    <row r="39" spans="1:3" ht="24" customHeight="1">
      <c r="A39" s="129" t="s">
        <v>171</v>
      </c>
      <c r="B39" s="130">
        <v>1870</v>
      </c>
      <c r="C39" s="130">
        <v>1000</v>
      </c>
    </row>
    <row r="40" spans="1:3" ht="24" customHeight="1">
      <c r="A40" s="129" t="s">
        <v>172</v>
      </c>
      <c r="B40" s="130">
        <v>267</v>
      </c>
      <c r="C40" s="130">
        <v>250</v>
      </c>
    </row>
    <row r="41" spans="1:3" ht="24" customHeight="1">
      <c r="A41" s="129" t="s">
        <v>173</v>
      </c>
      <c r="B41" s="130">
        <v>2182</v>
      </c>
      <c r="C41" s="130">
        <v>2500</v>
      </c>
    </row>
  </sheetData>
  <sheetProtection/>
  <mergeCells count="4">
    <mergeCell ref="A2:E2"/>
    <mergeCell ref="C4:E4"/>
    <mergeCell ref="A4:A5"/>
    <mergeCell ref="B4:B5"/>
  </mergeCells>
  <dataValidations count="1">
    <dataValidation type="whole" allowBlank="1" showInputMessage="1" showErrorMessage="1" sqref="C36 C8:C20 C23:C30">
      <formula1>-99999999</formula1>
      <formula2>99999999</formula2>
    </dataValidation>
  </dataValidations>
  <printOptions horizontalCentered="1"/>
  <pageMargins left="0.59" right="0.35" top="0.79" bottom="0.39" header="0" footer="0"/>
  <pageSetup firstPageNumber="10" useFirstPageNumber="1" fitToHeight="1" fitToWidth="1" horizontalDpi="600" verticalDpi="600" orientation="portrait" paperSize="9" scale="97"/>
</worksheet>
</file>

<file path=xl/worksheets/sheet11.xml><?xml version="1.0" encoding="utf-8"?>
<worksheet xmlns="http://schemas.openxmlformats.org/spreadsheetml/2006/main" xmlns:r="http://schemas.openxmlformats.org/officeDocument/2006/relationships">
  <sheetPr>
    <tabColor indexed="10"/>
    <pageSetUpPr fitToPage="1"/>
  </sheetPr>
  <dimension ref="A1:N31"/>
  <sheetViews>
    <sheetView showZeros="0" zoomScaleSheetLayoutView="100" workbookViewId="0" topLeftCell="A1">
      <selection activeCell="O14" sqref="O14"/>
    </sheetView>
  </sheetViews>
  <sheetFormatPr defaultColWidth="9.00390625" defaultRowHeight="29.25" customHeight="1"/>
  <cols>
    <col min="1" max="1" width="24.125" style="46" customWidth="1"/>
    <col min="2" max="2" width="8.875" style="46" customWidth="1"/>
    <col min="3" max="3" width="9.25390625" style="46" customWidth="1"/>
    <col min="4" max="4" width="11.00390625" style="46" customWidth="1"/>
    <col min="5" max="5" width="8.875" style="46" customWidth="1"/>
    <col min="6" max="6" width="9.00390625" style="46" customWidth="1"/>
    <col min="7" max="7" width="11.00390625" style="46" customWidth="1"/>
    <col min="8" max="8" width="8.875" style="46" customWidth="1"/>
    <col min="9" max="9" width="7.25390625" style="94" customWidth="1"/>
    <col min="10" max="16384" width="9.00390625" style="46" customWidth="1"/>
  </cols>
  <sheetData>
    <row r="1" spans="1:9" ht="20.25" customHeight="1">
      <c r="A1" s="71" t="s">
        <v>48</v>
      </c>
      <c r="B1" s="48"/>
      <c r="C1" s="48"/>
      <c r="D1" s="48"/>
      <c r="E1" s="48"/>
      <c r="F1" s="48"/>
      <c r="G1" s="48"/>
      <c r="H1" s="48"/>
      <c r="I1" s="73"/>
    </row>
    <row r="2" spans="1:9" ht="33.75" customHeight="1">
      <c r="A2" s="50" t="s">
        <v>174</v>
      </c>
      <c r="B2" s="50"/>
      <c r="C2" s="50"/>
      <c r="D2" s="50"/>
      <c r="E2" s="50"/>
      <c r="F2" s="50"/>
      <c r="G2" s="50"/>
      <c r="H2" s="50"/>
      <c r="I2" s="50"/>
    </row>
    <row r="3" spans="1:9" ht="20.25" customHeight="1">
      <c r="A3" s="51"/>
      <c r="B3" s="51"/>
      <c r="C3" s="51"/>
      <c r="D3" s="51"/>
      <c r="E3" s="51"/>
      <c r="F3" s="51"/>
      <c r="G3" s="51"/>
      <c r="H3" s="51"/>
      <c r="I3" s="76" t="s">
        <v>11</v>
      </c>
    </row>
    <row r="4" spans="1:9" ht="24" customHeight="1">
      <c r="A4" s="95" t="s">
        <v>12</v>
      </c>
      <c r="B4" s="96" t="s">
        <v>175</v>
      </c>
      <c r="C4" s="97"/>
      <c r="D4" s="98"/>
      <c r="E4" s="60" t="s">
        <v>163</v>
      </c>
      <c r="F4" s="60"/>
      <c r="G4" s="60"/>
      <c r="H4" s="60"/>
      <c r="I4" s="60"/>
    </row>
    <row r="5" spans="1:9" ht="24" customHeight="1">
      <c r="A5" s="95"/>
      <c r="B5" s="60" t="s">
        <v>176</v>
      </c>
      <c r="C5" s="61" t="s">
        <v>177</v>
      </c>
      <c r="D5" s="61"/>
      <c r="E5" s="60" t="s">
        <v>176</v>
      </c>
      <c r="F5" s="61" t="s">
        <v>177</v>
      </c>
      <c r="G5" s="61"/>
      <c r="H5" s="60" t="s">
        <v>178</v>
      </c>
      <c r="I5" s="62" t="s">
        <v>179</v>
      </c>
    </row>
    <row r="6" spans="1:9" ht="36" customHeight="1">
      <c r="A6" s="95"/>
      <c r="B6" s="60"/>
      <c r="C6" s="60" t="s">
        <v>180</v>
      </c>
      <c r="D6" s="60" t="s">
        <v>181</v>
      </c>
      <c r="E6" s="60"/>
      <c r="F6" s="60" t="s">
        <v>180</v>
      </c>
      <c r="G6" s="60" t="s">
        <v>181</v>
      </c>
      <c r="H6" s="60"/>
      <c r="I6" s="62"/>
    </row>
    <row r="7" spans="1:12" ht="27" customHeight="1">
      <c r="A7" s="99" t="s">
        <v>57</v>
      </c>
      <c r="B7" s="100">
        <f>SUM(C7:D7)</f>
        <v>168465</v>
      </c>
      <c r="C7" s="100">
        <f aca="true" t="shared" si="0" ref="C7:H7">SUM(C8:C27)</f>
        <v>137583</v>
      </c>
      <c r="D7" s="100">
        <f t="shared" si="0"/>
        <v>30882</v>
      </c>
      <c r="E7" s="100">
        <f t="shared" si="0"/>
        <v>210205</v>
      </c>
      <c r="F7" s="100">
        <f t="shared" si="0"/>
        <v>182900</v>
      </c>
      <c r="G7" s="100">
        <f t="shared" si="0"/>
        <v>27305</v>
      </c>
      <c r="H7" s="100">
        <f t="shared" si="0"/>
        <v>45317</v>
      </c>
      <c r="I7" s="66">
        <f>+E7/B7-1</f>
        <v>0.248</v>
      </c>
      <c r="L7" s="46">
        <f>+E7*0.05</f>
        <v>10510.25</v>
      </c>
    </row>
    <row r="8" spans="1:14" s="93" customFormat="1" ht="27" customHeight="1">
      <c r="A8" s="101" t="s">
        <v>182</v>
      </c>
      <c r="B8" s="102">
        <f aca="true" t="shared" si="1" ref="B8:B27">+C8+D8</f>
        <v>16360</v>
      </c>
      <c r="C8" s="102">
        <v>16342</v>
      </c>
      <c r="D8" s="102">
        <v>18</v>
      </c>
      <c r="E8" s="103">
        <f>+F8+G8</f>
        <v>20903</v>
      </c>
      <c r="F8" s="103">
        <v>20878</v>
      </c>
      <c r="G8" s="103">
        <v>25</v>
      </c>
      <c r="H8" s="104">
        <f>+F8-C8</f>
        <v>4536</v>
      </c>
      <c r="I8" s="111">
        <f>+F8/C8-1</f>
        <v>0.278</v>
      </c>
      <c r="L8" s="93">
        <f>+F7*0.05</f>
        <v>9145</v>
      </c>
      <c r="N8" s="93">
        <f>+F8-20785</f>
        <v>93</v>
      </c>
    </row>
    <row r="9" spans="1:9" ht="27" customHeight="1">
      <c r="A9" s="105" t="s">
        <v>183</v>
      </c>
      <c r="B9" s="106">
        <f t="shared" si="1"/>
        <v>333</v>
      </c>
      <c r="C9" s="106">
        <v>333</v>
      </c>
      <c r="D9" s="106">
        <v>0</v>
      </c>
      <c r="E9" s="107">
        <f aca="true" t="shared" si="2" ref="E9:E27">+F9+G9</f>
        <v>410</v>
      </c>
      <c r="F9" s="107">
        <v>410</v>
      </c>
      <c r="G9" s="107">
        <v>0</v>
      </c>
      <c r="H9" s="108">
        <f aca="true" t="shared" si="3" ref="H9:H27">+F9-C9</f>
        <v>77</v>
      </c>
      <c r="I9" s="112">
        <f aca="true" t="shared" si="4" ref="I9:I27">+F9/C9-1</f>
        <v>0.231</v>
      </c>
    </row>
    <row r="10" spans="1:9" s="93" customFormat="1" ht="27" customHeight="1">
      <c r="A10" s="101" t="s">
        <v>184</v>
      </c>
      <c r="B10" s="102">
        <f t="shared" si="1"/>
        <v>6523</v>
      </c>
      <c r="C10" s="102">
        <v>6498</v>
      </c>
      <c r="D10" s="102">
        <v>25</v>
      </c>
      <c r="E10" s="103">
        <f t="shared" si="2"/>
        <v>7199</v>
      </c>
      <c r="F10" s="103">
        <v>7155</v>
      </c>
      <c r="G10" s="103">
        <v>44</v>
      </c>
      <c r="H10" s="104">
        <f t="shared" si="3"/>
        <v>657</v>
      </c>
      <c r="I10" s="111">
        <f t="shared" si="4"/>
        <v>0.101</v>
      </c>
    </row>
    <row r="11" spans="1:10" s="93" customFormat="1" ht="27" customHeight="1">
      <c r="A11" s="101" t="s">
        <v>185</v>
      </c>
      <c r="B11" s="102">
        <f t="shared" si="1"/>
        <v>43932</v>
      </c>
      <c r="C11" s="102">
        <v>39232</v>
      </c>
      <c r="D11" s="102">
        <v>4700</v>
      </c>
      <c r="E11" s="103">
        <f t="shared" si="2"/>
        <v>49182</v>
      </c>
      <c r="F11" s="103">
        <v>44527</v>
      </c>
      <c r="G11" s="103">
        <v>4655</v>
      </c>
      <c r="H11" s="104">
        <f t="shared" si="3"/>
        <v>5295</v>
      </c>
      <c r="I11" s="111">
        <f t="shared" si="4"/>
        <v>0.135</v>
      </c>
      <c r="J11" s="113"/>
    </row>
    <row r="12" spans="1:10" s="93" customFormat="1" ht="27" customHeight="1">
      <c r="A12" s="101" t="s">
        <v>186</v>
      </c>
      <c r="B12" s="102">
        <f t="shared" si="1"/>
        <v>197</v>
      </c>
      <c r="C12" s="102">
        <v>197</v>
      </c>
      <c r="D12" s="102">
        <v>0</v>
      </c>
      <c r="E12" s="103">
        <f t="shared" si="2"/>
        <v>268</v>
      </c>
      <c r="F12" s="103">
        <v>268</v>
      </c>
      <c r="G12" s="103">
        <v>0</v>
      </c>
      <c r="H12" s="104">
        <f t="shared" si="3"/>
        <v>71</v>
      </c>
      <c r="I12" s="111">
        <f t="shared" si="4"/>
        <v>0.36</v>
      </c>
      <c r="J12" s="113"/>
    </row>
    <row r="13" spans="1:10" ht="27" customHeight="1">
      <c r="A13" s="105" t="s">
        <v>187</v>
      </c>
      <c r="B13" s="106">
        <f t="shared" si="1"/>
        <v>1391</v>
      </c>
      <c r="C13" s="106">
        <v>1217</v>
      </c>
      <c r="D13" s="106">
        <v>174</v>
      </c>
      <c r="E13" s="107">
        <f t="shared" si="2"/>
        <v>1691</v>
      </c>
      <c r="F13" s="107">
        <v>1454</v>
      </c>
      <c r="G13" s="107">
        <v>237</v>
      </c>
      <c r="H13" s="108">
        <f t="shared" si="3"/>
        <v>237</v>
      </c>
      <c r="I13" s="112">
        <f t="shared" si="4"/>
        <v>0.195</v>
      </c>
      <c r="J13" s="113"/>
    </row>
    <row r="14" spans="1:10" s="93" customFormat="1" ht="27" customHeight="1">
      <c r="A14" s="101" t="s">
        <v>188</v>
      </c>
      <c r="B14" s="102">
        <f t="shared" si="1"/>
        <v>19869</v>
      </c>
      <c r="C14" s="102">
        <v>12147</v>
      </c>
      <c r="D14" s="102">
        <v>7722</v>
      </c>
      <c r="E14" s="103">
        <f t="shared" si="2"/>
        <v>23799</v>
      </c>
      <c r="F14" s="103">
        <v>15854</v>
      </c>
      <c r="G14" s="103">
        <f>8610-665</f>
        <v>7945</v>
      </c>
      <c r="H14" s="104">
        <f t="shared" si="3"/>
        <v>3707</v>
      </c>
      <c r="I14" s="111">
        <f t="shared" si="4"/>
        <v>0.305</v>
      </c>
      <c r="J14" s="113"/>
    </row>
    <row r="15" spans="1:10" s="93" customFormat="1" ht="27" customHeight="1">
      <c r="A15" s="101" t="s">
        <v>189</v>
      </c>
      <c r="B15" s="102">
        <f t="shared" si="1"/>
        <v>23059</v>
      </c>
      <c r="C15" s="102">
        <v>9947</v>
      </c>
      <c r="D15" s="102">
        <v>13112</v>
      </c>
      <c r="E15" s="103">
        <f t="shared" si="2"/>
        <v>12768</v>
      </c>
      <c r="F15" s="103">
        <f>10863</f>
        <v>10863</v>
      </c>
      <c r="G15" s="103">
        <v>1905</v>
      </c>
      <c r="H15" s="104">
        <f t="shared" si="3"/>
        <v>916</v>
      </c>
      <c r="I15" s="111">
        <f t="shared" si="4"/>
        <v>0.092</v>
      </c>
      <c r="J15" s="113"/>
    </row>
    <row r="16" spans="1:10" s="93" customFormat="1" ht="27" customHeight="1">
      <c r="A16" s="101" t="s">
        <v>190</v>
      </c>
      <c r="B16" s="102">
        <f t="shared" si="1"/>
        <v>1950</v>
      </c>
      <c r="C16" s="102">
        <v>441</v>
      </c>
      <c r="D16" s="102">
        <v>1509</v>
      </c>
      <c r="E16" s="103">
        <f t="shared" si="2"/>
        <v>3100</v>
      </c>
      <c r="F16" s="103">
        <v>490</v>
      </c>
      <c r="G16" s="103">
        <v>2610</v>
      </c>
      <c r="H16" s="104">
        <f t="shared" si="3"/>
        <v>49</v>
      </c>
      <c r="I16" s="111">
        <f t="shared" si="4"/>
        <v>0.111</v>
      </c>
      <c r="J16" s="113"/>
    </row>
    <row r="17" spans="1:10" s="93" customFormat="1" ht="27" customHeight="1">
      <c r="A17" s="101" t="s">
        <v>191</v>
      </c>
      <c r="B17" s="102">
        <f t="shared" si="1"/>
        <v>3662</v>
      </c>
      <c r="C17" s="102">
        <v>3662</v>
      </c>
      <c r="D17" s="102">
        <v>0</v>
      </c>
      <c r="E17" s="103">
        <f t="shared" si="2"/>
        <v>6666</v>
      </c>
      <c r="F17" s="103">
        <f>4296+2370</f>
        <v>6666</v>
      </c>
      <c r="G17" s="103">
        <v>0</v>
      </c>
      <c r="H17" s="104">
        <f t="shared" si="3"/>
        <v>3004</v>
      </c>
      <c r="I17" s="111">
        <f t="shared" si="4"/>
        <v>0.82</v>
      </c>
      <c r="J17" s="113"/>
    </row>
    <row r="18" spans="1:10" ht="27" customHeight="1">
      <c r="A18" s="105" t="s">
        <v>192</v>
      </c>
      <c r="B18" s="106">
        <f t="shared" si="1"/>
        <v>19240</v>
      </c>
      <c r="C18" s="106">
        <f>16743</f>
        <v>16743</v>
      </c>
      <c r="D18" s="106">
        <f>2497</f>
        <v>2497</v>
      </c>
      <c r="E18" s="107">
        <f t="shared" si="2"/>
        <v>27851</v>
      </c>
      <c r="F18" s="107">
        <f>16046+3300</f>
        <v>19346</v>
      </c>
      <c r="G18" s="107">
        <v>8505</v>
      </c>
      <c r="H18" s="108">
        <f t="shared" si="3"/>
        <v>2603</v>
      </c>
      <c r="I18" s="112">
        <f t="shared" si="4"/>
        <v>0.155</v>
      </c>
      <c r="J18" s="113"/>
    </row>
    <row r="19" spans="1:10" ht="27" customHeight="1">
      <c r="A19" s="105" t="s">
        <v>193</v>
      </c>
      <c r="B19" s="106">
        <f t="shared" si="1"/>
        <v>639</v>
      </c>
      <c r="C19" s="106">
        <v>639</v>
      </c>
      <c r="D19" s="106">
        <v>0</v>
      </c>
      <c r="E19" s="107">
        <f t="shared" si="2"/>
        <v>727</v>
      </c>
      <c r="F19" s="107">
        <v>727</v>
      </c>
      <c r="G19" s="107">
        <v>0</v>
      </c>
      <c r="H19" s="108">
        <f t="shared" si="3"/>
        <v>88</v>
      </c>
      <c r="I19" s="112">
        <f t="shared" si="4"/>
        <v>0.138</v>
      </c>
      <c r="J19" s="113"/>
    </row>
    <row r="20" spans="1:9" ht="27" customHeight="1">
      <c r="A20" s="105" t="s">
        <v>194</v>
      </c>
      <c r="B20" s="106">
        <f t="shared" si="1"/>
        <v>255</v>
      </c>
      <c r="C20" s="106">
        <v>255</v>
      </c>
      <c r="D20" s="106">
        <v>0</v>
      </c>
      <c r="E20" s="107">
        <f t="shared" si="2"/>
        <v>359</v>
      </c>
      <c r="F20" s="107">
        <v>359</v>
      </c>
      <c r="G20" s="107">
        <v>0</v>
      </c>
      <c r="H20" s="108">
        <f t="shared" si="3"/>
        <v>104</v>
      </c>
      <c r="I20" s="112">
        <f t="shared" si="4"/>
        <v>0.408</v>
      </c>
    </row>
    <row r="21" spans="1:9" ht="27" customHeight="1">
      <c r="A21" s="105" t="s">
        <v>195</v>
      </c>
      <c r="B21" s="106">
        <f t="shared" si="1"/>
        <v>995</v>
      </c>
      <c r="C21" s="106">
        <v>995</v>
      </c>
      <c r="D21" s="106">
        <v>0</v>
      </c>
      <c r="E21" s="107">
        <f t="shared" si="2"/>
        <v>3799</v>
      </c>
      <c r="F21" s="107">
        <f>499+3300</f>
        <v>3799</v>
      </c>
      <c r="G21" s="107">
        <v>0</v>
      </c>
      <c r="H21" s="108">
        <f t="shared" si="3"/>
        <v>2804</v>
      </c>
      <c r="I21" s="112">
        <f t="shared" si="4"/>
        <v>2.818</v>
      </c>
    </row>
    <row r="22" spans="1:10" ht="27" customHeight="1">
      <c r="A22" s="105" t="s">
        <v>196</v>
      </c>
      <c r="B22" s="106">
        <f t="shared" si="1"/>
        <v>1311</v>
      </c>
      <c r="C22" s="106">
        <v>1307</v>
      </c>
      <c r="D22" s="106">
        <v>4</v>
      </c>
      <c r="E22" s="107">
        <f t="shared" si="2"/>
        <v>1375</v>
      </c>
      <c r="F22" s="107">
        <v>1371</v>
      </c>
      <c r="G22" s="107">
        <v>4</v>
      </c>
      <c r="H22" s="108">
        <f t="shared" si="3"/>
        <v>64</v>
      </c>
      <c r="I22" s="112">
        <f t="shared" si="4"/>
        <v>0.049</v>
      </c>
      <c r="J22" s="113"/>
    </row>
    <row r="23" spans="1:10" ht="27" customHeight="1">
      <c r="A23" s="105" t="s">
        <v>197</v>
      </c>
      <c r="B23" s="106">
        <f t="shared" si="1"/>
        <v>144</v>
      </c>
      <c r="C23" s="106">
        <v>30</v>
      </c>
      <c r="D23" s="106">
        <v>114</v>
      </c>
      <c r="E23" s="107">
        <f t="shared" si="2"/>
        <v>50</v>
      </c>
      <c r="F23" s="107">
        <v>50</v>
      </c>
      <c r="G23" s="107">
        <v>0</v>
      </c>
      <c r="H23" s="108">
        <f t="shared" si="3"/>
        <v>20</v>
      </c>
      <c r="I23" s="112">
        <f t="shared" si="4"/>
        <v>0.667</v>
      </c>
      <c r="J23" s="113"/>
    </row>
    <row r="24" spans="1:10" ht="27" customHeight="1">
      <c r="A24" s="105" t="s">
        <v>198</v>
      </c>
      <c r="B24" s="106">
        <f t="shared" si="1"/>
        <v>607</v>
      </c>
      <c r="C24" s="106">
        <v>607</v>
      </c>
      <c r="D24" s="106">
        <v>0</v>
      </c>
      <c r="E24" s="107">
        <f t="shared" si="2"/>
        <v>737</v>
      </c>
      <c r="F24" s="107">
        <v>608</v>
      </c>
      <c r="G24" s="107">
        <v>129</v>
      </c>
      <c r="H24" s="108">
        <f t="shared" si="3"/>
        <v>1</v>
      </c>
      <c r="I24" s="112">
        <f t="shared" si="4"/>
        <v>0.002</v>
      </c>
      <c r="J24" s="113"/>
    </row>
    <row r="25" spans="1:9" ht="27" customHeight="1">
      <c r="A25" s="105" t="s">
        <v>199</v>
      </c>
      <c r="B25" s="106">
        <f t="shared" si="1"/>
        <v>4506</v>
      </c>
      <c r="C25" s="106">
        <v>4506</v>
      </c>
      <c r="D25" s="106">
        <v>0</v>
      </c>
      <c r="E25" s="107">
        <f t="shared" si="2"/>
        <v>5000</v>
      </c>
      <c r="F25" s="107">
        <v>5000</v>
      </c>
      <c r="G25" s="107">
        <v>0</v>
      </c>
      <c r="H25" s="108">
        <f t="shared" si="3"/>
        <v>494</v>
      </c>
      <c r="I25" s="112">
        <f t="shared" si="4"/>
        <v>0.11</v>
      </c>
    </row>
    <row r="26" spans="1:9" ht="27" customHeight="1">
      <c r="A26" s="105" t="s">
        <v>200</v>
      </c>
      <c r="B26" s="106">
        <f t="shared" si="1"/>
        <v>3107</v>
      </c>
      <c r="C26" s="106">
        <v>2100</v>
      </c>
      <c r="D26" s="106">
        <v>1007</v>
      </c>
      <c r="E26" s="107">
        <f t="shared" si="2"/>
        <v>5946</v>
      </c>
      <c r="F26" s="107">
        <v>4700</v>
      </c>
      <c r="G26" s="107">
        <v>1246</v>
      </c>
      <c r="H26" s="108">
        <f t="shared" si="3"/>
        <v>2600</v>
      </c>
      <c r="I26" s="112">
        <f t="shared" si="4"/>
        <v>1.238</v>
      </c>
    </row>
    <row r="27" spans="1:14" ht="27" customHeight="1">
      <c r="A27" s="105" t="s">
        <v>201</v>
      </c>
      <c r="B27" s="106">
        <f t="shared" si="1"/>
        <v>20385</v>
      </c>
      <c r="C27" s="106">
        <v>20385</v>
      </c>
      <c r="D27" s="106"/>
      <c r="E27" s="107">
        <f t="shared" si="2"/>
        <v>38375</v>
      </c>
      <c r="F27" s="107">
        <v>38375</v>
      </c>
      <c r="G27" s="107">
        <f>84-84</f>
        <v>0</v>
      </c>
      <c r="H27" s="108">
        <f t="shared" si="3"/>
        <v>17990</v>
      </c>
      <c r="I27" s="112">
        <f t="shared" si="4"/>
        <v>0.883</v>
      </c>
      <c r="N27" s="46">
        <f>+F27-38468</f>
        <v>-93</v>
      </c>
    </row>
    <row r="28" spans="1:9" ht="106.5" customHeight="1">
      <c r="A28" s="109" t="s">
        <v>202</v>
      </c>
      <c r="B28" s="109"/>
      <c r="C28" s="109"/>
      <c r="D28" s="109"/>
      <c r="E28" s="109"/>
      <c r="F28" s="109"/>
      <c r="G28" s="109"/>
      <c r="H28" s="109"/>
      <c r="I28" s="109"/>
    </row>
    <row r="29" spans="1:9" ht="29.25" customHeight="1">
      <c r="A29" s="110"/>
      <c r="B29" s="110"/>
      <c r="C29" s="110"/>
      <c r="D29" s="110"/>
      <c r="E29" s="110"/>
      <c r="F29" s="110"/>
      <c r="G29" s="110"/>
      <c r="H29" s="110"/>
      <c r="I29" s="110"/>
    </row>
    <row r="30" spans="2:9" ht="29.25" customHeight="1">
      <c r="B30" s="67"/>
      <c r="C30" s="67"/>
      <c r="D30" s="67"/>
      <c r="E30" s="67"/>
      <c r="F30" s="67"/>
      <c r="G30" s="67"/>
      <c r="H30" s="67"/>
      <c r="I30" s="114"/>
    </row>
    <row r="31" spans="2:9" ht="29.25" customHeight="1">
      <c r="B31" s="67"/>
      <c r="C31" s="67"/>
      <c r="D31" s="67"/>
      <c r="H31" s="67"/>
      <c r="I31" s="114"/>
    </row>
  </sheetData>
  <sheetProtection/>
  <mergeCells count="11">
    <mergeCell ref="A2:I2"/>
    <mergeCell ref="B4:D4"/>
    <mergeCell ref="E4:I4"/>
    <mergeCell ref="C5:D5"/>
    <mergeCell ref="F5:G5"/>
    <mergeCell ref="A28:I28"/>
    <mergeCell ref="A4:A6"/>
    <mergeCell ref="B5:B6"/>
    <mergeCell ref="E5:E6"/>
    <mergeCell ref="H5:H6"/>
    <mergeCell ref="I5:I6"/>
  </mergeCells>
  <printOptions horizontalCentered="1"/>
  <pageMargins left="0.59" right="0.39" top="0.79" bottom="0.39" header="0" footer="0"/>
  <pageSetup blackAndWhite="1" firstPageNumber="10" useFirstPageNumber="1" fitToHeight="0" fitToWidth="1" horizontalDpi="600" verticalDpi="600" orientation="portrait" paperSize="9" scale="88"/>
</worksheet>
</file>

<file path=xl/worksheets/sheet12.xml><?xml version="1.0" encoding="utf-8"?>
<worksheet xmlns="http://schemas.openxmlformats.org/spreadsheetml/2006/main" xmlns:r="http://schemas.openxmlformats.org/officeDocument/2006/relationships">
  <sheetPr>
    <tabColor indexed="10"/>
  </sheetPr>
  <dimension ref="A1:G28"/>
  <sheetViews>
    <sheetView showZeros="0" zoomScaleSheetLayoutView="115" workbookViewId="0" topLeftCell="A1">
      <selection activeCell="K8" sqref="K8"/>
    </sheetView>
  </sheetViews>
  <sheetFormatPr defaultColWidth="9.00390625" defaultRowHeight="38.25" customHeight="1"/>
  <cols>
    <col min="1" max="1" width="28.75390625" style="70" customWidth="1"/>
    <col min="2" max="2" width="10.75390625" style="70" customWidth="1"/>
    <col min="3" max="3" width="11.50390625" style="70" customWidth="1"/>
    <col min="4" max="5" width="9.375" style="70" customWidth="1"/>
    <col min="6" max="16384" width="9.00390625" style="70" customWidth="1"/>
  </cols>
  <sheetData>
    <row r="1" spans="1:5" ht="21" customHeight="1">
      <c r="A1" s="71" t="s">
        <v>89</v>
      </c>
      <c r="B1" s="72"/>
      <c r="C1" s="72"/>
      <c r="D1" s="72"/>
      <c r="E1" s="73"/>
    </row>
    <row r="2" spans="1:5" ht="38.25" customHeight="1">
      <c r="A2" s="50" t="s">
        <v>203</v>
      </c>
      <c r="B2" s="50"/>
      <c r="C2" s="50"/>
      <c r="D2" s="50"/>
      <c r="E2" s="50"/>
    </row>
    <row r="3" spans="1:5" ht="21.75" customHeight="1">
      <c r="A3" s="74"/>
      <c r="B3" s="75"/>
      <c r="C3" s="75"/>
      <c r="D3" s="75"/>
      <c r="E3" s="76" t="s">
        <v>11</v>
      </c>
    </row>
    <row r="4" spans="1:5" ht="48" customHeight="1">
      <c r="A4" s="77" t="s">
        <v>12</v>
      </c>
      <c r="B4" s="78" t="s">
        <v>204</v>
      </c>
      <c r="C4" s="79" t="s">
        <v>163</v>
      </c>
      <c r="D4" s="80"/>
      <c r="E4" s="81"/>
    </row>
    <row r="5" spans="1:5" ht="48" customHeight="1">
      <c r="A5" s="82"/>
      <c r="B5" s="83"/>
      <c r="C5" s="81" t="s">
        <v>205</v>
      </c>
      <c r="D5" s="84" t="s">
        <v>55</v>
      </c>
      <c r="E5" s="85" t="s">
        <v>165</v>
      </c>
    </row>
    <row r="6" spans="1:7" ht="48" customHeight="1">
      <c r="A6" s="86" t="s">
        <v>206</v>
      </c>
      <c r="B6" s="87">
        <f>SUM(B7:B13)</f>
        <v>106262</v>
      </c>
      <c r="C6" s="88">
        <f>SUM(C7:C13)</f>
        <v>105500</v>
      </c>
      <c r="D6" s="87">
        <f aca="true" t="shared" si="0" ref="D6:D13">+C6-B6</f>
        <v>-762</v>
      </c>
      <c r="E6" s="89">
        <f aca="true" t="shared" si="1" ref="E6:E12">+D6/B6</f>
        <v>-0.007</v>
      </c>
      <c r="F6" s="67"/>
      <c r="G6" s="67"/>
    </row>
    <row r="7" spans="1:7" ht="48" customHeight="1">
      <c r="A7" s="68" t="s">
        <v>93</v>
      </c>
      <c r="B7" s="90">
        <v>97333</v>
      </c>
      <c r="C7" s="88">
        <f>98200+1800</f>
        <v>100000</v>
      </c>
      <c r="D7" s="87">
        <f t="shared" si="0"/>
        <v>2667</v>
      </c>
      <c r="E7" s="89">
        <f t="shared" si="1"/>
        <v>0.027</v>
      </c>
      <c r="F7" s="67"/>
      <c r="G7" s="67"/>
    </row>
    <row r="8" spans="1:7" ht="48" customHeight="1">
      <c r="A8" s="68" t="s">
        <v>94</v>
      </c>
      <c r="B8" s="90">
        <v>4378</v>
      </c>
      <c r="C8" s="88">
        <v>1800</v>
      </c>
      <c r="D8" s="87">
        <f t="shared" si="0"/>
        <v>-2578</v>
      </c>
      <c r="E8" s="89">
        <f t="shared" si="1"/>
        <v>-0.589</v>
      </c>
      <c r="F8" s="67"/>
      <c r="G8" s="67"/>
    </row>
    <row r="9" spans="1:7" ht="48" customHeight="1">
      <c r="A9" s="68" t="s">
        <v>95</v>
      </c>
      <c r="B9" s="90">
        <v>170</v>
      </c>
      <c r="C9" s="88">
        <v>200</v>
      </c>
      <c r="D9" s="87">
        <f t="shared" si="0"/>
        <v>30</v>
      </c>
      <c r="E9" s="89">
        <f t="shared" si="1"/>
        <v>0.176</v>
      </c>
      <c r="F9" s="67"/>
      <c r="G9" s="67"/>
    </row>
    <row r="10" spans="1:7" ht="48" customHeight="1">
      <c r="A10" s="68" t="s">
        <v>96</v>
      </c>
      <c r="B10" s="90">
        <v>2939</v>
      </c>
      <c r="C10" s="88">
        <v>2600</v>
      </c>
      <c r="D10" s="87">
        <f t="shared" si="0"/>
        <v>-339</v>
      </c>
      <c r="E10" s="89">
        <f t="shared" si="1"/>
        <v>-0.115</v>
      </c>
      <c r="F10" s="67"/>
      <c r="G10" s="67"/>
    </row>
    <row r="11" spans="1:7" ht="48" customHeight="1">
      <c r="A11" s="68" t="s">
        <v>97</v>
      </c>
      <c r="B11" s="90">
        <v>527</v>
      </c>
      <c r="C11" s="88">
        <v>300</v>
      </c>
      <c r="D11" s="87">
        <f t="shared" si="0"/>
        <v>-227</v>
      </c>
      <c r="E11" s="89">
        <f t="shared" si="1"/>
        <v>-0.431</v>
      </c>
      <c r="F11" s="67"/>
      <c r="G11" s="67"/>
    </row>
    <row r="12" spans="1:7" ht="48" customHeight="1">
      <c r="A12" s="68" t="s">
        <v>98</v>
      </c>
      <c r="B12" s="90">
        <v>915</v>
      </c>
      <c r="C12" s="88">
        <v>600</v>
      </c>
      <c r="D12" s="87">
        <f t="shared" si="0"/>
        <v>-315</v>
      </c>
      <c r="E12" s="89">
        <f t="shared" si="1"/>
        <v>-0.344</v>
      </c>
      <c r="F12" s="67"/>
      <c r="G12" s="67"/>
    </row>
    <row r="13" spans="1:7" ht="48" customHeight="1">
      <c r="A13" s="68" t="s">
        <v>99</v>
      </c>
      <c r="B13" s="90"/>
      <c r="C13" s="88"/>
      <c r="D13" s="87">
        <f t="shared" si="0"/>
        <v>0</v>
      </c>
      <c r="E13" s="89"/>
      <c r="F13" s="67"/>
      <c r="G13" s="67"/>
    </row>
    <row r="14" spans="2:7" ht="38.25" customHeight="1">
      <c r="B14" s="91">
        <f>+C7+C8+C9</f>
        <v>102000</v>
      </c>
      <c r="C14" s="92">
        <f>+C10+C11+C12+C13</f>
        <v>3500</v>
      </c>
      <c r="F14" s="67"/>
      <c r="G14" s="67"/>
    </row>
    <row r="15" spans="2:7" ht="38.25" customHeight="1">
      <c r="B15" s="67"/>
      <c r="C15" s="67"/>
      <c r="D15" s="67"/>
      <c r="E15" s="67"/>
      <c r="F15" s="67"/>
      <c r="G15" s="67"/>
    </row>
    <row r="16" spans="2:7" ht="38.25" customHeight="1">
      <c r="B16" s="67"/>
      <c r="C16" s="67"/>
      <c r="D16" s="67"/>
      <c r="E16" s="67"/>
      <c r="F16" s="67"/>
      <c r="G16" s="67"/>
    </row>
    <row r="17" spans="2:7" ht="38.25" customHeight="1">
      <c r="B17" s="67"/>
      <c r="C17" s="67"/>
      <c r="D17" s="67"/>
      <c r="E17" s="67"/>
      <c r="F17" s="67"/>
      <c r="G17" s="67"/>
    </row>
    <row r="18" spans="2:7" ht="38.25" customHeight="1">
      <c r="B18" s="67"/>
      <c r="C18" s="67"/>
      <c r="D18" s="67"/>
      <c r="E18" s="67"/>
      <c r="F18" s="67"/>
      <c r="G18" s="67"/>
    </row>
    <row r="19" spans="2:7" ht="38.25" customHeight="1">
      <c r="B19" s="67"/>
      <c r="C19" s="67"/>
      <c r="D19" s="67"/>
      <c r="E19" s="67"/>
      <c r="F19" s="67"/>
      <c r="G19" s="67"/>
    </row>
    <row r="20" spans="2:7" ht="38.25" customHeight="1">
      <c r="B20" s="67"/>
      <c r="C20" s="67"/>
      <c r="D20" s="67"/>
      <c r="E20" s="67"/>
      <c r="F20" s="67"/>
      <c r="G20" s="67"/>
    </row>
    <row r="21" spans="2:7" ht="38.25" customHeight="1">
      <c r="B21" s="67"/>
      <c r="C21" s="67"/>
      <c r="D21" s="67"/>
      <c r="E21" s="67"/>
      <c r="F21" s="67"/>
      <c r="G21" s="67"/>
    </row>
    <row r="22" spans="2:7" ht="38.25" customHeight="1">
      <c r="B22" s="67"/>
      <c r="C22" s="67"/>
      <c r="D22" s="67"/>
      <c r="E22" s="67"/>
      <c r="F22" s="67"/>
      <c r="G22" s="67"/>
    </row>
    <row r="23" spans="2:7" ht="38.25" customHeight="1">
      <c r="B23" s="67"/>
      <c r="C23" s="67"/>
      <c r="D23" s="67"/>
      <c r="E23" s="67"/>
      <c r="F23" s="67"/>
      <c r="G23" s="67"/>
    </row>
    <row r="24" spans="2:7" ht="38.25" customHeight="1">
      <c r="B24" s="67"/>
      <c r="C24" s="67"/>
      <c r="D24" s="67"/>
      <c r="E24" s="67"/>
      <c r="F24" s="67"/>
      <c r="G24" s="67"/>
    </row>
    <row r="25" spans="2:7" ht="38.25" customHeight="1">
      <c r="B25" s="67"/>
      <c r="C25" s="67"/>
      <c r="D25" s="67"/>
      <c r="E25" s="67"/>
      <c r="F25" s="67"/>
      <c r="G25" s="67"/>
    </row>
    <row r="26" spans="2:7" ht="38.25" customHeight="1">
      <c r="B26" s="67"/>
      <c r="C26" s="67"/>
      <c r="D26" s="67"/>
      <c r="E26" s="67"/>
      <c r="F26" s="67"/>
      <c r="G26" s="67"/>
    </row>
    <row r="27" spans="2:7" ht="38.25" customHeight="1">
      <c r="B27" s="67"/>
      <c r="C27" s="67"/>
      <c r="D27" s="67"/>
      <c r="E27" s="67"/>
      <c r="F27" s="67"/>
      <c r="G27" s="67"/>
    </row>
    <row r="28" spans="2:7" ht="38.25" customHeight="1">
      <c r="B28" s="67"/>
      <c r="C28" s="67"/>
      <c r="D28" s="67"/>
      <c r="E28" s="67"/>
      <c r="F28" s="67"/>
      <c r="G28" s="67"/>
    </row>
  </sheetData>
  <sheetProtection/>
  <mergeCells count="4">
    <mergeCell ref="A2:E2"/>
    <mergeCell ref="C4:E4"/>
    <mergeCell ref="A4:A5"/>
    <mergeCell ref="B4:B5"/>
  </mergeCells>
  <printOptions horizontalCentered="1"/>
  <pageMargins left="0.79" right="0.75" top="0.79" bottom="0.79" header="0" footer="0"/>
  <pageSetup firstPageNumber="10" useFirstPageNumber="1" horizontalDpi="600" verticalDpi="600" orientation="portrait" paperSize="9"/>
</worksheet>
</file>

<file path=xl/worksheets/sheet13.xml><?xml version="1.0" encoding="utf-8"?>
<worksheet xmlns="http://schemas.openxmlformats.org/spreadsheetml/2006/main" xmlns:r="http://schemas.openxmlformats.org/officeDocument/2006/relationships">
  <sheetPr>
    <tabColor indexed="10"/>
    <pageSetUpPr fitToPage="1"/>
  </sheetPr>
  <dimension ref="A1:I28"/>
  <sheetViews>
    <sheetView showZeros="0" zoomScaleSheetLayoutView="115" workbookViewId="0" topLeftCell="A1">
      <selection activeCell="M9" sqref="M9"/>
    </sheetView>
  </sheetViews>
  <sheetFormatPr defaultColWidth="9.00390625" defaultRowHeight="46.5" customHeight="1"/>
  <cols>
    <col min="1" max="1" width="25.75390625" style="46" customWidth="1"/>
    <col min="2" max="2" width="11.125" style="46" customWidth="1"/>
    <col min="3" max="4" width="10.125" style="46" customWidth="1"/>
    <col min="5" max="5" width="11.25390625" style="46" customWidth="1"/>
    <col min="6" max="6" width="9.25390625" style="46" customWidth="1"/>
    <col min="7" max="7" width="9.25390625" style="47" customWidth="1"/>
    <col min="8" max="8" width="8.625" style="46" customWidth="1"/>
    <col min="9" max="9" width="10.375" style="46" hidden="1" customWidth="1"/>
    <col min="10" max="16384" width="9.00390625" style="46" customWidth="1"/>
  </cols>
  <sheetData>
    <row r="1" spans="1:7" ht="20.25" customHeight="1">
      <c r="A1" s="3" t="s">
        <v>100</v>
      </c>
      <c r="B1" s="48"/>
      <c r="C1" s="48"/>
      <c r="D1" s="48"/>
      <c r="E1" s="48"/>
      <c r="F1" s="48"/>
      <c r="G1" s="49"/>
    </row>
    <row r="2" spans="1:7" ht="46.5" customHeight="1">
      <c r="A2" s="50" t="s">
        <v>207</v>
      </c>
      <c r="B2" s="50"/>
      <c r="C2" s="50"/>
      <c r="D2" s="50"/>
      <c r="E2" s="50"/>
      <c r="F2" s="50"/>
      <c r="G2" s="50"/>
    </row>
    <row r="3" spans="1:7" ht="20.25" customHeight="1">
      <c r="A3" s="51"/>
      <c r="B3" s="51"/>
      <c r="C3" s="51"/>
      <c r="D3" s="51"/>
      <c r="E3" s="51"/>
      <c r="F3" s="51"/>
      <c r="G3" s="52" t="s">
        <v>11</v>
      </c>
    </row>
    <row r="4" spans="1:7" ht="54" customHeight="1">
      <c r="A4" s="53" t="s">
        <v>50</v>
      </c>
      <c r="B4" s="54" t="s">
        <v>208</v>
      </c>
      <c r="C4" s="55" t="s">
        <v>163</v>
      </c>
      <c r="D4" s="56"/>
      <c r="E4" s="56"/>
      <c r="F4" s="57"/>
      <c r="G4" s="58"/>
    </row>
    <row r="5" spans="1:7" ht="27" customHeight="1">
      <c r="A5" s="59"/>
      <c r="B5" s="59"/>
      <c r="C5" s="60" t="s">
        <v>176</v>
      </c>
      <c r="D5" s="61" t="s">
        <v>177</v>
      </c>
      <c r="E5" s="61"/>
      <c r="F5" s="60" t="s">
        <v>178</v>
      </c>
      <c r="G5" s="62" t="s">
        <v>179</v>
      </c>
    </row>
    <row r="6" spans="1:7" ht="39" customHeight="1">
      <c r="A6" s="63"/>
      <c r="B6" s="63"/>
      <c r="C6" s="60"/>
      <c r="D6" s="60" t="s">
        <v>180</v>
      </c>
      <c r="E6" s="60" t="s">
        <v>181</v>
      </c>
      <c r="F6" s="60"/>
      <c r="G6" s="62"/>
    </row>
    <row r="7" spans="1:9" ht="54" customHeight="1">
      <c r="A7" s="64" t="s">
        <v>103</v>
      </c>
      <c r="B7" s="65">
        <f>SUM(B8:B15)</f>
        <v>83600</v>
      </c>
      <c r="C7" s="65">
        <f>SUM(D7:E7)</f>
        <v>106249</v>
      </c>
      <c r="D7" s="65">
        <f>SUM(D8:D15)</f>
        <v>105500</v>
      </c>
      <c r="E7" s="65">
        <f>SUM(E8:E15)</f>
        <v>749</v>
      </c>
      <c r="F7" s="65">
        <f>+D7-B7</f>
        <v>21900</v>
      </c>
      <c r="G7" s="66">
        <f aca="true" t="shared" si="0" ref="G7:G13">+F7/B7</f>
        <v>0.262</v>
      </c>
      <c r="H7" s="67"/>
      <c r="I7" s="67">
        <v>1148871</v>
      </c>
    </row>
    <row r="8" spans="1:9" ht="54" customHeight="1">
      <c r="A8" s="68" t="s">
        <v>209</v>
      </c>
      <c r="B8" s="65">
        <v>80000</v>
      </c>
      <c r="C8" s="65">
        <f aca="true" t="shared" si="1" ref="C8:C15">SUM(D8:E8)</f>
        <v>98200</v>
      </c>
      <c r="D8" s="65">
        <v>98200</v>
      </c>
      <c r="E8" s="65"/>
      <c r="F8" s="65">
        <f aca="true" t="shared" si="2" ref="F8:F15">+D8-B8</f>
        <v>18200</v>
      </c>
      <c r="G8" s="66">
        <f t="shared" si="0"/>
        <v>0.228</v>
      </c>
      <c r="H8" s="67"/>
      <c r="I8" s="67">
        <v>1028954</v>
      </c>
    </row>
    <row r="9" spans="1:9" ht="54" customHeight="1">
      <c r="A9" s="68" t="s">
        <v>210</v>
      </c>
      <c r="B9" s="65">
        <v>1100</v>
      </c>
      <c r="C9" s="65">
        <f t="shared" si="1"/>
        <v>1800</v>
      </c>
      <c r="D9" s="65">
        <v>1800</v>
      </c>
      <c r="E9" s="65"/>
      <c r="F9" s="65">
        <f t="shared" si="2"/>
        <v>700</v>
      </c>
      <c r="G9" s="66">
        <f t="shared" si="0"/>
        <v>0.636</v>
      </c>
      <c r="H9" s="67"/>
      <c r="I9" s="67">
        <v>1086279</v>
      </c>
    </row>
    <row r="10" spans="1:9" ht="54" customHeight="1">
      <c r="A10" s="68" t="s">
        <v>211</v>
      </c>
      <c r="B10" s="65">
        <v>200</v>
      </c>
      <c r="C10" s="65">
        <f t="shared" si="1"/>
        <v>200</v>
      </c>
      <c r="D10" s="65">
        <v>200</v>
      </c>
      <c r="E10" s="65"/>
      <c r="F10" s="65">
        <f t="shared" si="2"/>
        <v>0</v>
      </c>
      <c r="G10" s="66">
        <f t="shared" si="0"/>
        <v>0</v>
      </c>
      <c r="H10" s="67"/>
      <c r="I10" s="67">
        <v>26181</v>
      </c>
    </row>
    <row r="11" spans="1:9" ht="54" customHeight="1">
      <c r="A11" s="68" t="s">
        <v>108</v>
      </c>
      <c r="B11" s="65">
        <v>1000</v>
      </c>
      <c r="C11" s="65">
        <f t="shared" si="1"/>
        <v>2600</v>
      </c>
      <c r="D11" s="65">
        <v>2600</v>
      </c>
      <c r="E11" s="65"/>
      <c r="F11" s="65">
        <f t="shared" si="2"/>
        <v>1600</v>
      </c>
      <c r="G11" s="66">
        <f t="shared" si="0"/>
        <v>1.6</v>
      </c>
      <c r="H11" s="67"/>
      <c r="I11" s="67">
        <v>48103</v>
      </c>
    </row>
    <row r="12" spans="1:9" ht="54" customHeight="1">
      <c r="A12" s="68" t="s">
        <v>212</v>
      </c>
      <c r="B12" s="65">
        <v>600</v>
      </c>
      <c r="C12" s="65">
        <f t="shared" si="1"/>
        <v>300</v>
      </c>
      <c r="D12" s="65">
        <v>300</v>
      </c>
      <c r="E12" s="65"/>
      <c r="F12" s="65">
        <f t="shared" si="2"/>
        <v>-300</v>
      </c>
      <c r="G12" s="66">
        <f t="shared" si="0"/>
        <v>-0.5</v>
      </c>
      <c r="H12" s="67"/>
      <c r="I12" s="67"/>
    </row>
    <row r="13" spans="1:9" ht="54" customHeight="1">
      <c r="A13" s="68" t="s">
        <v>213</v>
      </c>
      <c r="B13" s="65">
        <v>500</v>
      </c>
      <c r="C13" s="65">
        <f t="shared" si="1"/>
        <v>600</v>
      </c>
      <c r="D13" s="65">
        <v>600</v>
      </c>
      <c r="E13" s="65"/>
      <c r="F13" s="65">
        <f t="shared" si="2"/>
        <v>100</v>
      </c>
      <c r="G13" s="66">
        <f t="shared" si="0"/>
        <v>0.2</v>
      </c>
      <c r="H13" s="67"/>
      <c r="I13" s="67"/>
    </row>
    <row r="14" spans="1:9" ht="54" customHeight="1">
      <c r="A14" s="68" t="s">
        <v>214</v>
      </c>
      <c r="B14" s="65"/>
      <c r="C14" s="65">
        <f t="shared" si="1"/>
        <v>1800</v>
      </c>
      <c r="D14" s="65">
        <v>1800</v>
      </c>
      <c r="E14" s="65"/>
      <c r="F14" s="65">
        <f t="shared" si="2"/>
        <v>1800</v>
      </c>
      <c r="G14" s="66"/>
      <c r="H14" s="67"/>
      <c r="I14" s="67"/>
    </row>
    <row r="15" spans="1:9" ht="54" customHeight="1">
      <c r="A15" s="68" t="s">
        <v>215</v>
      </c>
      <c r="B15" s="65">
        <v>200</v>
      </c>
      <c r="C15" s="65">
        <f t="shared" si="1"/>
        <v>749</v>
      </c>
      <c r="D15" s="65"/>
      <c r="E15" s="65">
        <f>665+84</f>
        <v>749</v>
      </c>
      <c r="F15" s="65">
        <f t="shared" si="2"/>
        <v>-200</v>
      </c>
      <c r="G15" s="66">
        <f>+F15/B15</f>
        <v>-1</v>
      </c>
      <c r="H15" s="67"/>
      <c r="I15" s="67">
        <v>2536</v>
      </c>
    </row>
    <row r="16" spans="2:9" ht="46.5" customHeight="1">
      <c r="B16" s="67"/>
      <c r="C16" s="67"/>
      <c r="D16" s="67"/>
      <c r="E16" s="67"/>
      <c r="F16" s="67"/>
      <c r="G16" s="69"/>
      <c r="H16" s="67"/>
      <c r="I16" s="67"/>
    </row>
    <row r="17" spans="2:9" ht="46.5" customHeight="1">
      <c r="B17" s="67"/>
      <c r="C17" s="67"/>
      <c r="D17" s="67"/>
      <c r="E17" s="67"/>
      <c r="F17" s="67"/>
      <c r="G17" s="69"/>
      <c r="H17" s="67"/>
      <c r="I17" s="67"/>
    </row>
    <row r="18" spans="2:9" ht="46.5" customHeight="1">
      <c r="B18" s="67"/>
      <c r="C18" s="67"/>
      <c r="D18" s="67"/>
      <c r="E18" s="67"/>
      <c r="F18" s="67"/>
      <c r="G18" s="69"/>
      <c r="H18" s="67"/>
      <c r="I18" s="67"/>
    </row>
    <row r="19" spans="2:9" ht="46.5" customHeight="1">
      <c r="B19" s="67"/>
      <c r="C19" s="67"/>
      <c r="D19" s="67"/>
      <c r="E19" s="67"/>
      <c r="F19" s="67"/>
      <c r="G19" s="69"/>
      <c r="H19" s="67"/>
      <c r="I19" s="67"/>
    </row>
    <row r="20" spans="2:9" ht="46.5" customHeight="1">
      <c r="B20" s="67"/>
      <c r="C20" s="67"/>
      <c r="D20" s="67"/>
      <c r="E20" s="67"/>
      <c r="F20" s="67"/>
      <c r="G20" s="69"/>
      <c r="H20" s="67"/>
      <c r="I20" s="67"/>
    </row>
    <row r="21" spans="2:9" ht="46.5" customHeight="1">
      <c r="B21" s="67"/>
      <c r="C21" s="67"/>
      <c r="D21" s="67"/>
      <c r="E21" s="67"/>
      <c r="F21" s="67"/>
      <c r="G21" s="69"/>
      <c r="H21" s="67"/>
      <c r="I21" s="67"/>
    </row>
    <row r="22" spans="2:9" ht="46.5" customHeight="1">
      <c r="B22" s="67"/>
      <c r="C22" s="67"/>
      <c r="D22" s="67"/>
      <c r="E22" s="67"/>
      <c r="F22" s="67"/>
      <c r="G22" s="69"/>
      <c r="H22" s="67"/>
      <c r="I22" s="67"/>
    </row>
    <row r="23" spans="2:9" ht="46.5" customHeight="1">
      <c r="B23" s="67"/>
      <c r="C23" s="67"/>
      <c r="D23" s="67"/>
      <c r="E23" s="67"/>
      <c r="F23" s="67"/>
      <c r="G23" s="69"/>
      <c r="H23" s="67"/>
      <c r="I23" s="67"/>
    </row>
    <row r="24" spans="2:9" ht="46.5" customHeight="1">
      <c r="B24" s="67"/>
      <c r="C24" s="67"/>
      <c r="D24" s="67"/>
      <c r="E24" s="67"/>
      <c r="F24" s="67"/>
      <c r="G24" s="69"/>
      <c r="H24" s="67"/>
      <c r="I24" s="67"/>
    </row>
    <row r="25" spans="2:9" ht="46.5" customHeight="1">
      <c r="B25" s="67"/>
      <c r="C25" s="67"/>
      <c r="D25" s="67"/>
      <c r="E25" s="67"/>
      <c r="F25" s="67"/>
      <c r="G25" s="69"/>
      <c r="H25" s="67"/>
      <c r="I25" s="67"/>
    </row>
    <row r="26" spans="2:9" ht="46.5" customHeight="1">
      <c r="B26" s="67"/>
      <c r="C26" s="67"/>
      <c r="D26" s="67"/>
      <c r="E26" s="67"/>
      <c r="F26" s="67"/>
      <c r="G26" s="69"/>
      <c r="H26" s="67"/>
      <c r="I26" s="67"/>
    </row>
    <row r="27" spans="2:9" ht="46.5" customHeight="1">
      <c r="B27" s="67"/>
      <c r="C27" s="67"/>
      <c r="D27" s="67"/>
      <c r="E27" s="67"/>
      <c r="F27" s="67"/>
      <c r="G27" s="69"/>
      <c r="H27" s="67"/>
      <c r="I27" s="67"/>
    </row>
    <row r="28" spans="2:9" ht="46.5" customHeight="1">
      <c r="B28" s="67"/>
      <c r="C28" s="67"/>
      <c r="D28" s="67"/>
      <c r="E28" s="67"/>
      <c r="F28" s="67"/>
      <c r="G28" s="69"/>
      <c r="H28" s="67"/>
      <c r="I28" s="67"/>
    </row>
  </sheetData>
  <sheetProtection/>
  <mergeCells count="8">
    <mergeCell ref="A2:G2"/>
    <mergeCell ref="C4:G4"/>
    <mergeCell ref="D5:E5"/>
    <mergeCell ref="A4:A6"/>
    <mergeCell ref="B4:B6"/>
    <mergeCell ref="C5:C6"/>
    <mergeCell ref="F5:F6"/>
    <mergeCell ref="G5:G6"/>
  </mergeCells>
  <printOptions horizontalCentered="1"/>
  <pageMargins left="0.79" right="0.75" top="0.79" bottom="0.39" header="0" footer="0"/>
  <pageSetup firstPageNumber="10" useFirstPageNumber="1" fitToHeight="1" fitToWidth="1" horizontalDpi="600" verticalDpi="600" orientation="portrait" paperSize="9" scale="88"/>
</worksheet>
</file>

<file path=xl/worksheets/sheet14.xml><?xml version="1.0" encoding="utf-8"?>
<worksheet xmlns="http://schemas.openxmlformats.org/spreadsheetml/2006/main" xmlns:r="http://schemas.openxmlformats.org/officeDocument/2006/relationships">
  <sheetPr>
    <tabColor indexed="53"/>
  </sheetPr>
  <dimension ref="A1:K16"/>
  <sheetViews>
    <sheetView showZeros="0" zoomScaleSheetLayoutView="100" workbookViewId="0" topLeftCell="A1">
      <selection activeCell="O12" sqref="O12"/>
    </sheetView>
  </sheetViews>
  <sheetFormatPr defaultColWidth="9.00390625" defaultRowHeight="14.25"/>
  <cols>
    <col min="1" max="1" width="20.875" style="25" customWidth="1"/>
    <col min="2" max="2" width="14.125" style="26" customWidth="1"/>
    <col min="3" max="6" width="10.00390625" style="25" customWidth="1"/>
    <col min="7" max="7" width="29.75390625" style="26" customWidth="1"/>
    <col min="8" max="10" width="10.00390625" style="27" customWidth="1"/>
    <col min="11" max="11" width="10.00390625" style="26" customWidth="1"/>
    <col min="12" max="16384" width="9.00390625" style="25" customWidth="1"/>
  </cols>
  <sheetData>
    <row r="1" spans="1:11" ht="24.75" customHeight="1">
      <c r="A1" s="3" t="s">
        <v>112</v>
      </c>
      <c r="B1" s="3"/>
      <c r="C1" s="28"/>
      <c r="D1" s="28"/>
      <c r="E1" s="28"/>
      <c r="F1" s="28"/>
      <c r="G1" s="28"/>
      <c r="H1" s="28"/>
      <c r="I1" s="28"/>
      <c r="J1" s="20"/>
      <c r="K1" s="20"/>
    </row>
    <row r="2" spans="1:11" ht="42" customHeight="1">
      <c r="A2" s="28" t="s">
        <v>216</v>
      </c>
      <c r="B2" s="28"/>
      <c r="C2" s="28"/>
      <c r="D2" s="28"/>
      <c r="E2" s="28"/>
      <c r="F2" s="28"/>
      <c r="G2" s="28"/>
      <c r="H2" s="28"/>
      <c r="I2" s="28"/>
      <c r="J2" s="28"/>
      <c r="K2" s="28"/>
    </row>
    <row r="3" spans="1:11" ht="24.75" customHeight="1">
      <c r="A3" s="29"/>
      <c r="B3" s="30"/>
      <c r="C3" s="31"/>
      <c r="D3" s="31"/>
      <c r="E3" s="31"/>
      <c r="F3" s="31"/>
      <c r="G3" s="31"/>
      <c r="H3" s="31"/>
      <c r="I3" s="43"/>
      <c r="J3" s="44" t="s">
        <v>11</v>
      </c>
      <c r="K3" s="44"/>
    </row>
    <row r="4" spans="1:11" s="24" customFormat="1" ht="42" customHeight="1">
      <c r="A4" s="32" t="s">
        <v>217</v>
      </c>
      <c r="B4" s="32" t="s">
        <v>218</v>
      </c>
      <c r="C4" s="32" t="s">
        <v>219</v>
      </c>
      <c r="D4" s="32" t="s">
        <v>220</v>
      </c>
      <c r="E4" s="32" t="s">
        <v>55</v>
      </c>
      <c r="F4" s="32" t="s">
        <v>165</v>
      </c>
      <c r="G4" s="32" t="s">
        <v>221</v>
      </c>
      <c r="H4" s="32" t="s">
        <v>219</v>
      </c>
      <c r="I4" s="32" t="s">
        <v>220</v>
      </c>
      <c r="J4" s="32" t="s">
        <v>55</v>
      </c>
      <c r="K4" s="32" t="s">
        <v>165</v>
      </c>
    </row>
    <row r="5" spans="1:11" ht="34.5" customHeight="1">
      <c r="A5" s="33" t="s">
        <v>222</v>
      </c>
      <c r="B5" s="33" t="s">
        <v>223</v>
      </c>
      <c r="C5" s="34">
        <v>33</v>
      </c>
      <c r="D5" s="34"/>
      <c r="E5" s="34">
        <f aca="true" t="shared" si="0" ref="E5:E14">+D5-C5</f>
        <v>-33</v>
      </c>
      <c r="F5" s="35">
        <f>+E5/C5</f>
        <v>-1</v>
      </c>
      <c r="G5" s="33" t="s">
        <v>224</v>
      </c>
      <c r="H5" s="34">
        <v>46.77</v>
      </c>
      <c r="I5" s="34">
        <v>65</v>
      </c>
      <c r="J5" s="34">
        <f>+I5-H5</f>
        <v>18.23</v>
      </c>
      <c r="K5" s="45">
        <f>+J5/H5</f>
        <v>0.39</v>
      </c>
    </row>
    <row r="6" spans="1:11" ht="34.5" customHeight="1">
      <c r="A6" s="33" t="s">
        <v>225</v>
      </c>
      <c r="B6" s="33" t="s">
        <v>226</v>
      </c>
      <c r="C6" s="34">
        <v>4</v>
      </c>
      <c r="D6" s="34">
        <v>2</v>
      </c>
      <c r="E6" s="34">
        <f t="shared" si="0"/>
        <v>-2</v>
      </c>
      <c r="F6" s="35">
        <f aca="true" t="shared" si="1" ref="F6:F16">+E6/C6</f>
        <v>-0.5</v>
      </c>
      <c r="G6" s="33"/>
      <c r="H6" s="34"/>
      <c r="I6" s="34"/>
      <c r="J6" s="34"/>
      <c r="K6" s="45"/>
    </row>
    <row r="7" spans="1:11" ht="34.5" customHeight="1">
      <c r="A7" s="33" t="s">
        <v>227</v>
      </c>
      <c r="B7" s="33" t="s">
        <v>228</v>
      </c>
      <c r="C7" s="34">
        <v>1.6</v>
      </c>
      <c r="D7" s="34">
        <v>0.6</v>
      </c>
      <c r="E7" s="34">
        <f t="shared" si="0"/>
        <v>-1</v>
      </c>
      <c r="F7" s="35">
        <f t="shared" si="1"/>
        <v>-0.625</v>
      </c>
      <c r="G7" s="33"/>
      <c r="H7" s="34"/>
      <c r="I7" s="34"/>
      <c r="J7" s="34"/>
      <c r="K7" s="45"/>
    </row>
    <row r="8" spans="1:11" ht="34.5" customHeight="1">
      <c r="A8" s="33" t="s">
        <v>227</v>
      </c>
      <c r="B8" s="33" t="s">
        <v>229</v>
      </c>
      <c r="C8" s="34">
        <v>1.5</v>
      </c>
      <c r="D8" s="34">
        <v>6</v>
      </c>
      <c r="E8" s="34">
        <f t="shared" si="0"/>
        <v>4.5</v>
      </c>
      <c r="F8" s="35">
        <f t="shared" si="1"/>
        <v>3</v>
      </c>
      <c r="G8" s="33"/>
      <c r="H8" s="34"/>
      <c r="I8" s="34"/>
      <c r="J8" s="34"/>
      <c r="K8" s="45"/>
    </row>
    <row r="9" spans="1:11" ht="34.5" customHeight="1">
      <c r="A9" s="33" t="s">
        <v>227</v>
      </c>
      <c r="B9" s="33" t="s">
        <v>230</v>
      </c>
      <c r="C9" s="34">
        <v>0.2</v>
      </c>
      <c r="D9" s="34"/>
      <c r="E9" s="34">
        <f t="shared" si="0"/>
        <v>-0.2</v>
      </c>
      <c r="F9" s="35">
        <f t="shared" si="1"/>
        <v>-1</v>
      </c>
      <c r="G9" s="33"/>
      <c r="H9" s="34"/>
      <c r="I9" s="34"/>
      <c r="J9" s="34"/>
      <c r="K9" s="45"/>
    </row>
    <row r="10" spans="1:11" ht="34.5" customHeight="1">
      <c r="A10" s="33" t="s">
        <v>227</v>
      </c>
      <c r="B10" s="33" t="s">
        <v>231</v>
      </c>
      <c r="C10" s="34"/>
      <c r="D10" s="34">
        <v>0.7</v>
      </c>
      <c r="E10" s="34">
        <f t="shared" si="0"/>
        <v>0.7</v>
      </c>
      <c r="F10" s="35"/>
      <c r="G10" s="33"/>
      <c r="H10" s="34"/>
      <c r="I10" s="34"/>
      <c r="J10" s="34"/>
      <c r="K10" s="45"/>
    </row>
    <row r="11" spans="1:11" ht="34.5" customHeight="1">
      <c r="A11" s="33" t="s">
        <v>232</v>
      </c>
      <c r="B11" s="33" t="s">
        <v>233</v>
      </c>
      <c r="C11" s="34">
        <v>0.46</v>
      </c>
      <c r="D11" s="34">
        <v>0.2</v>
      </c>
      <c r="E11" s="34">
        <f t="shared" si="0"/>
        <v>-0.26</v>
      </c>
      <c r="F11" s="35">
        <f t="shared" si="1"/>
        <v>-0.565</v>
      </c>
      <c r="G11" s="33"/>
      <c r="H11" s="34"/>
      <c r="I11" s="34"/>
      <c r="J11" s="34"/>
      <c r="K11" s="45"/>
    </row>
    <row r="12" spans="1:11" ht="34.5" customHeight="1">
      <c r="A12" s="33" t="s">
        <v>234</v>
      </c>
      <c r="B12" s="33" t="s">
        <v>235</v>
      </c>
      <c r="C12" s="34">
        <v>1.2</v>
      </c>
      <c r="D12" s="34"/>
      <c r="E12" s="34">
        <f t="shared" si="0"/>
        <v>-1.2</v>
      </c>
      <c r="F12" s="35">
        <f t="shared" si="1"/>
        <v>-1</v>
      </c>
      <c r="G12" s="33"/>
      <c r="H12" s="34"/>
      <c r="I12" s="34"/>
      <c r="J12" s="34"/>
      <c r="K12" s="45"/>
    </row>
    <row r="13" spans="1:11" ht="34.5" customHeight="1">
      <c r="A13" s="33" t="s">
        <v>234</v>
      </c>
      <c r="B13" s="33" t="s">
        <v>236</v>
      </c>
      <c r="C13" s="34"/>
      <c r="D13" s="34">
        <v>55.5</v>
      </c>
      <c r="E13" s="34">
        <f t="shared" si="0"/>
        <v>55.5</v>
      </c>
      <c r="F13" s="35"/>
      <c r="G13" s="33"/>
      <c r="H13" s="34"/>
      <c r="I13" s="34"/>
      <c r="J13" s="34"/>
      <c r="K13" s="45"/>
    </row>
    <row r="14" spans="1:11" ht="34.5" customHeight="1">
      <c r="A14" s="36" t="s">
        <v>237</v>
      </c>
      <c r="B14" s="37"/>
      <c r="C14" s="38">
        <f aca="true" t="shared" si="2" ref="C14:J14">SUM(C5:C13)</f>
        <v>41.96</v>
      </c>
      <c r="D14" s="38">
        <f t="shared" si="2"/>
        <v>65</v>
      </c>
      <c r="E14" s="34">
        <f t="shared" si="0"/>
        <v>23.04</v>
      </c>
      <c r="F14" s="35">
        <f t="shared" si="1"/>
        <v>0.549</v>
      </c>
      <c r="G14" s="36" t="s">
        <v>238</v>
      </c>
      <c r="H14" s="38">
        <f t="shared" si="2"/>
        <v>46.77</v>
      </c>
      <c r="I14" s="38">
        <f t="shared" si="2"/>
        <v>65</v>
      </c>
      <c r="J14" s="38">
        <f t="shared" si="2"/>
        <v>18.23</v>
      </c>
      <c r="K14" s="45">
        <f>+J14/H14</f>
        <v>0.39</v>
      </c>
    </row>
    <row r="15" spans="1:11" ht="34.5" customHeight="1">
      <c r="A15" s="39" t="s">
        <v>131</v>
      </c>
      <c r="B15" s="40"/>
      <c r="C15" s="38">
        <v>4.81</v>
      </c>
      <c r="D15" s="38"/>
      <c r="E15" s="34"/>
      <c r="F15" s="35">
        <f t="shared" si="1"/>
        <v>0</v>
      </c>
      <c r="G15" s="39" t="s">
        <v>132</v>
      </c>
      <c r="H15" s="38">
        <f>+C16-H14</f>
        <v>0</v>
      </c>
      <c r="I15" s="38"/>
      <c r="J15" s="38"/>
      <c r="K15" s="45"/>
    </row>
    <row r="16" spans="1:11" ht="34.5" customHeight="1">
      <c r="A16" s="41" t="s">
        <v>133</v>
      </c>
      <c r="B16" s="42"/>
      <c r="C16" s="38">
        <f aca="true" t="shared" si="3" ref="C16:I16">+C14+C15</f>
        <v>46.77</v>
      </c>
      <c r="D16" s="38">
        <f t="shared" si="3"/>
        <v>65</v>
      </c>
      <c r="E16" s="34">
        <f>+D16-C16</f>
        <v>18.23</v>
      </c>
      <c r="F16" s="35">
        <f t="shared" si="1"/>
        <v>0.39</v>
      </c>
      <c r="G16" s="41" t="s">
        <v>134</v>
      </c>
      <c r="H16" s="38">
        <f t="shared" si="3"/>
        <v>46.77</v>
      </c>
      <c r="I16" s="38">
        <f t="shared" si="3"/>
        <v>65</v>
      </c>
      <c r="J16" s="38">
        <f>+I16-H16</f>
        <v>18.23</v>
      </c>
      <c r="K16" s="45">
        <f>+J16/H16</f>
        <v>0.39</v>
      </c>
    </row>
  </sheetData>
  <sheetProtection/>
  <mergeCells count="4">
    <mergeCell ref="A1:B1"/>
    <mergeCell ref="J1:K1"/>
    <mergeCell ref="A2:K2"/>
    <mergeCell ref="J3:K3"/>
  </mergeCells>
  <printOptions horizontalCentered="1"/>
  <pageMargins left="0.79" right="0.55" top="0.47" bottom="0.47" header="0.43" footer="0.31"/>
  <pageSetup fitToHeight="0"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tabColor indexed="53"/>
  </sheetPr>
  <dimension ref="A1:N14"/>
  <sheetViews>
    <sheetView showZeros="0" zoomScaleSheetLayoutView="100" workbookViewId="0" topLeftCell="A1">
      <selection activeCell="H8" sqref="H8"/>
    </sheetView>
  </sheetViews>
  <sheetFormatPr defaultColWidth="9.00390625" defaultRowHeight="14.25"/>
  <cols>
    <col min="1" max="1" width="24.00390625" style="2" customWidth="1"/>
    <col min="2" max="2" width="13.375" style="2" customWidth="1"/>
    <col min="3" max="3" width="12.875" style="2" customWidth="1"/>
    <col min="4" max="4" width="12.00390625" style="2" customWidth="1"/>
    <col min="5" max="5" width="8.00390625" style="2" customWidth="1"/>
    <col min="6" max="6" width="12.00390625" style="2" customWidth="1"/>
    <col min="7" max="7" width="11.625" style="2" customWidth="1"/>
    <col min="8" max="8" width="7.625" style="2" customWidth="1"/>
    <col min="9" max="9" width="10.625" style="2" customWidth="1"/>
    <col min="10" max="10" width="16.875" style="2" customWidth="1"/>
    <col min="11" max="16384" width="9.00390625" style="2" customWidth="1"/>
  </cols>
  <sheetData>
    <row r="1" spans="1:14" ht="25.5" customHeight="1">
      <c r="A1" s="3" t="s">
        <v>135</v>
      </c>
      <c r="B1" s="4"/>
      <c r="C1" s="4"/>
      <c r="D1" s="4"/>
      <c r="E1" s="4"/>
      <c r="F1" s="4"/>
      <c r="G1" s="4"/>
      <c r="H1" s="4"/>
      <c r="I1" s="4"/>
      <c r="J1" s="20"/>
      <c r="K1" s="21"/>
      <c r="L1" s="21"/>
      <c r="M1" s="21"/>
      <c r="N1" s="21"/>
    </row>
    <row r="2" spans="1:14" ht="42.75" customHeight="1">
      <c r="A2" s="4" t="s">
        <v>239</v>
      </c>
      <c r="B2" s="4"/>
      <c r="C2" s="4"/>
      <c r="D2" s="4"/>
      <c r="E2" s="4"/>
      <c r="F2" s="4"/>
      <c r="G2" s="4"/>
      <c r="H2" s="4"/>
      <c r="I2" s="4"/>
      <c r="J2" s="4"/>
      <c r="K2" s="21"/>
      <c r="L2" s="21"/>
      <c r="M2" s="21"/>
      <c r="N2" s="21"/>
    </row>
    <row r="3" spans="1:10" ht="25.5" customHeight="1">
      <c r="A3" s="5"/>
      <c r="B3" s="5"/>
      <c r="C3" s="5"/>
      <c r="D3" s="6"/>
      <c r="E3" s="6"/>
      <c r="F3" s="7"/>
      <c r="G3" s="7"/>
      <c r="H3" s="7"/>
      <c r="I3" s="7"/>
      <c r="J3" s="22" t="s">
        <v>137</v>
      </c>
    </row>
    <row r="4" spans="1:10" ht="24" customHeight="1">
      <c r="A4" s="8" t="s">
        <v>138</v>
      </c>
      <c r="B4" s="9" t="s">
        <v>142</v>
      </c>
      <c r="C4" s="10" t="s">
        <v>140</v>
      </c>
      <c r="D4" s="11"/>
      <c r="E4" s="12"/>
      <c r="F4" s="10" t="s">
        <v>141</v>
      </c>
      <c r="G4" s="11"/>
      <c r="H4" s="12"/>
      <c r="I4" s="9" t="s">
        <v>240</v>
      </c>
      <c r="J4" s="9" t="s">
        <v>241</v>
      </c>
    </row>
    <row r="5" spans="1:10" ht="33" customHeight="1">
      <c r="A5" s="13"/>
      <c r="B5" s="9"/>
      <c r="C5" s="9" t="s">
        <v>242</v>
      </c>
      <c r="D5" s="9" t="s">
        <v>220</v>
      </c>
      <c r="E5" s="9" t="s">
        <v>146</v>
      </c>
      <c r="F5" s="9" t="s">
        <v>242</v>
      </c>
      <c r="G5" s="9" t="s">
        <v>220</v>
      </c>
      <c r="H5" s="9" t="s">
        <v>146</v>
      </c>
      <c r="I5" s="9"/>
      <c r="J5" s="9"/>
    </row>
    <row r="6" spans="1:10" s="1" customFormat="1" ht="21.75" customHeight="1">
      <c r="A6" s="14">
        <v>1</v>
      </c>
      <c r="B6" s="14">
        <v>2</v>
      </c>
      <c r="C6" s="14">
        <v>3</v>
      </c>
      <c r="D6" s="14">
        <v>4</v>
      </c>
      <c r="E6" s="14">
        <v>5</v>
      </c>
      <c r="F6" s="14">
        <v>6</v>
      </c>
      <c r="G6" s="14">
        <v>7</v>
      </c>
      <c r="H6" s="14">
        <v>8</v>
      </c>
      <c r="I6" s="14">
        <v>9</v>
      </c>
      <c r="J6" s="14">
        <v>10</v>
      </c>
    </row>
    <row r="7" spans="1:10" ht="52.5" customHeight="1">
      <c r="A7" s="15" t="s">
        <v>147</v>
      </c>
      <c r="B7" s="16">
        <f>+'17社保基金预算执行表'!M6</f>
        <v>9979</v>
      </c>
      <c r="C7" s="16">
        <f>+'17社保基金预算执行表'!D6</f>
        <v>19117</v>
      </c>
      <c r="D7" s="16">
        <v>20879</v>
      </c>
      <c r="E7" s="17">
        <f aca="true" t="shared" si="0" ref="E7:E11">+D7/C7-1</f>
        <v>0.092</v>
      </c>
      <c r="F7" s="16">
        <f>+'17社保基金预算执行表'!I6</f>
        <v>19109</v>
      </c>
      <c r="G7" s="16">
        <v>20876</v>
      </c>
      <c r="H7" s="17">
        <f aca="true" t="shared" si="1" ref="H7:H11">+G7/F7-1</f>
        <v>0.092</v>
      </c>
      <c r="I7" s="16">
        <f>+B7+D7-G7</f>
        <v>9982</v>
      </c>
      <c r="J7" s="23"/>
    </row>
    <row r="8" spans="1:10" ht="52.5" customHeight="1">
      <c r="A8" s="15" t="s">
        <v>148</v>
      </c>
      <c r="B8" s="16">
        <f>+'17社保基金预算执行表'!M7</f>
        <v>12754</v>
      </c>
      <c r="C8" s="16">
        <f>+'17社保基金预算执行表'!D7</f>
        <v>10088</v>
      </c>
      <c r="D8" s="16">
        <v>10494</v>
      </c>
      <c r="E8" s="17">
        <f t="shared" si="0"/>
        <v>0.04</v>
      </c>
      <c r="F8" s="16">
        <f>+'17社保基金预算执行表'!I7</f>
        <v>8355</v>
      </c>
      <c r="G8" s="16">
        <v>8771</v>
      </c>
      <c r="H8" s="17">
        <f t="shared" si="1"/>
        <v>0.05</v>
      </c>
      <c r="I8" s="16">
        <f>+B8+D8-G8</f>
        <v>14477</v>
      </c>
      <c r="J8" s="23"/>
    </row>
    <row r="9" spans="1:10" ht="52.5" customHeight="1">
      <c r="A9" s="15" t="s">
        <v>149</v>
      </c>
      <c r="B9" s="16"/>
      <c r="C9" s="16"/>
      <c r="D9" s="16"/>
      <c r="E9" s="17"/>
      <c r="F9" s="16"/>
      <c r="G9" s="16"/>
      <c r="H9" s="17"/>
      <c r="I9" s="16"/>
      <c r="J9" s="23" t="s">
        <v>243</v>
      </c>
    </row>
    <row r="10" spans="1:10" ht="52.5" customHeight="1">
      <c r="A10" s="15" t="s">
        <v>150</v>
      </c>
      <c r="B10" s="16"/>
      <c r="C10" s="16"/>
      <c r="D10" s="16"/>
      <c r="E10" s="17"/>
      <c r="F10" s="16"/>
      <c r="G10" s="16"/>
      <c r="H10" s="17"/>
      <c r="I10" s="16"/>
      <c r="J10" s="23" t="s">
        <v>243</v>
      </c>
    </row>
    <row r="11" spans="1:10" ht="52.5" customHeight="1">
      <c r="A11" s="18" t="s">
        <v>151</v>
      </c>
      <c r="B11" s="16">
        <f aca="true" t="shared" si="2" ref="B11:G11">SUM(B7:B10)</f>
        <v>22733</v>
      </c>
      <c r="C11" s="16">
        <f t="shared" si="2"/>
        <v>29205</v>
      </c>
      <c r="D11" s="16">
        <f t="shared" si="2"/>
        <v>31373</v>
      </c>
      <c r="E11" s="17">
        <f t="shared" si="0"/>
        <v>0.074</v>
      </c>
      <c r="F11" s="16">
        <f t="shared" si="2"/>
        <v>27464</v>
      </c>
      <c r="G11" s="16">
        <f t="shared" si="2"/>
        <v>29647</v>
      </c>
      <c r="H11" s="17">
        <f t="shared" si="1"/>
        <v>0.079</v>
      </c>
      <c r="I11" s="16">
        <f>SUM(I7:I10)</f>
        <v>24459</v>
      </c>
      <c r="J11" s="23"/>
    </row>
    <row r="14" ht="14.25">
      <c r="C14" s="19"/>
    </row>
  </sheetData>
  <sheetProtection selectLockedCells="1" selectUnlockedCells="1"/>
  <mergeCells count="7">
    <mergeCell ref="A2:J2"/>
    <mergeCell ref="C4:E4"/>
    <mergeCell ref="F4:H4"/>
    <mergeCell ref="A4:A5"/>
    <mergeCell ref="B4:B5"/>
    <mergeCell ref="I4:I5"/>
    <mergeCell ref="J4:J5"/>
  </mergeCells>
  <printOptions horizontalCentered="1"/>
  <pageMargins left="0.35" right="0.35" top="0.79" bottom="0.79" header="0.51" footer="0.51"/>
  <pageSetup fitToHeight="0"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3:G27"/>
  <sheetViews>
    <sheetView zoomScaleSheetLayoutView="130" workbookViewId="0" topLeftCell="A9">
      <selection activeCell="F40" sqref="F40"/>
    </sheetView>
  </sheetViews>
  <sheetFormatPr defaultColWidth="9.00390625" defaultRowHeight="14.25"/>
  <cols>
    <col min="1" max="1" width="7.00390625" style="0" customWidth="1"/>
    <col min="2" max="2" width="64.25390625" style="0" customWidth="1"/>
  </cols>
  <sheetData>
    <row r="3" spans="1:3" ht="20.25">
      <c r="A3" s="131" t="s">
        <v>0</v>
      </c>
      <c r="C3" s="131"/>
    </row>
    <row r="4" ht="60" customHeight="1"/>
    <row r="5" ht="25.5">
      <c r="B5" s="132" t="s">
        <v>1</v>
      </c>
    </row>
    <row r="7" ht="66" customHeight="1"/>
    <row r="8" spans="2:7" ht="20.25" customHeight="1">
      <c r="B8" s="134" t="s">
        <v>2</v>
      </c>
      <c r="C8" s="72"/>
      <c r="D8" s="72"/>
      <c r="E8" s="72"/>
      <c r="F8" s="72"/>
      <c r="G8" s="72"/>
    </row>
    <row r="9" ht="20.25" customHeight="1">
      <c r="B9" s="135"/>
    </row>
    <row r="10" spans="2:7" ht="20.25" customHeight="1">
      <c r="B10" s="134" t="s">
        <v>3</v>
      </c>
      <c r="C10" s="72"/>
      <c r="D10" s="72"/>
      <c r="E10" s="72"/>
      <c r="F10" s="72"/>
      <c r="G10" s="72"/>
    </row>
    <row r="11" ht="20.25" customHeight="1">
      <c r="B11" s="135"/>
    </row>
    <row r="12" spans="2:7" ht="20.25" customHeight="1">
      <c r="B12" s="134" t="s">
        <v>4</v>
      </c>
      <c r="C12" s="72"/>
      <c r="D12" s="72"/>
      <c r="E12" s="72"/>
      <c r="F12" s="72"/>
      <c r="G12" s="72"/>
    </row>
    <row r="13" ht="20.25" customHeight="1">
      <c r="B13" s="135"/>
    </row>
    <row r="14" spans="2:6" ht="20.25" customHeight="1">
      <c r="B14" s="136" t="s">
        <v>5</v>
      </c>
      <c r="C14" s="137"/>
      <c r="D14" s="137"/>
      <c r="E14" s="137"/>
      <c r="F14" s="137"/>
    </row>
    <row r="15" spans="3:6" ht="20.25" customHeight="1">
      <c r="C15" s="137"/>
      <c r="D15" s="137"/>
      <c r="E15" s="137"/>
      <c r="F15" s="137"/>
    </row>
    <row r="16" spans="2:6" ht="20.25" customHeight="1">
      <c r="B16" s="136" t="s">
        <v>6</v>
      </c>
      <c r="C16" s="137"/>
      <c r="D16" s="137"/>
      <c r="E16" s="137"/>
      <c r="F16" s="137"/>
    </row>
    <row r="17" spans="3:6" ht="20.25" customHeight="1">
      <c r="C17" s="137"/>
      <c r="D17" s="137"/>
      <c r="E17" s="137"/>
      <c r="F17" s="137"/>
    </row>
    <row r="18" spans="2:6" ht="20.25" customHeight="1">
      <c r="B18" s="136" t="s">
        <v>7</v>
      </c>
      <c r="C18" s="137"/>
      <c r="D18" s="137"/>
      <c r="E18" s="137"/>
      <c r="F18" s="137"/>
    </row>
    <row r="21" ht="91.5" customHeight="1"/>
    <row r="25" ht="20.25">
      <c r="B25" s="139" t="s">
        <v>8</v>
      </c>
    </row>
    <row r="26" ht="20.25">
      <c r="B26" s="139"/>
    </row>
    <row r="27" ht="20.25">
      <c r="B27" s="140">
        <v>43116</v>
      </c>
    </row>
  </sheetData>
  <sheetProtection/>
  <printOptions horizontalCentered="1"/>
  <pageMargins left="0.79" right="0.75" top="0.79" bottom="0.79" header="0" footer="0"/>
  <pageSetup firstPageNumber="10" useFirstPageNumber="1"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10"/>
    <pageSetUpPr fitToPage="1"/>
  </sheetPr>
  <dimension ref="A1:H36"/>
  <sheetViews>
    <sheetView showZeros="0" zoomScaleSheetLayoutView="100" workbookViewId="0" topLeftCell="A1">
      <pane ySplit="6" topLeftCell="A7" activePane="bottomLeft" state="frozen"/>
      <selection pane="bottomLeft" activeCell="J8" sqref="J8"/>
    </sheetView>
  </sheetViews>
  <sheetFormatPr defaultColWidth="9.00390625" defaultRowHeight="24" customHeight="1"/>
  <cols>
    <col min="1" max="1" width="27.25390625" style="70" customWidth="1"/>
    <col min="2" max="3" width="10.00390625" style="70" customWidth="1"/>
    <col min="4" max="4" width="9.00390625" style="70" customWidth="1"/>
    <col min="5" max="5" width="10.375" style="70" customWidth="1"/>
    <col min="6" max="6" width="11.50390625" style="70" customWidth="1"/>
    <col min="7" max="7" width="8.375" style="70" customWidth="1"/>
    <col min="8" max="8" width="8.875" style="70" customWidth="1"/>
    <col min="9" max="9" width="9.00390625" style="70" customWidth="1"/>
    <col min="10" max="10" width="11.50390625" style="70" bestFit="1" customWidth="1"/>
    <col min="11" max="16384" width="9.00390625" style="70" customWidth="1"/>
  </cols>
  <sheetData>
    <row r="1" spans="1:8" ht="19.5" customHeight="1">
      <c r="A1" s="71" t="s">
        <v>9</v>
      </c>
      <c r="B1" s="72"/>
      <c r="C1" s="72"/>
      <c r="D1" s="72"/>
      <c r="E1" s="72"/>
      <c r="F1" s="72"/>
      <c r="H1" s="73"/>
    </row>
    <row r="2" spans="1:8" ht="30" customHeight="1">
      <c r="A2" s="216" t="s">
        <v>10</v>
      </c>
      <c r="B2" s="216"/>
      <c r="C2" s="216"/>
      <c r="D2" s="216"/>
      <c r="E2" s="216"/>
      <c r="F2" s="216"/>
      <c r="G2" s="216"/>
      <c r="H2" s="216"/>
    </row>
    <row r="3" spans="1:8" ht="20.25" customHeight="1">
      <c r="A3" s="116"/>
      <c r="B3" s="117"/>
      <c r="C3" s="117"/>
      <c r="D3" s="117"/>
      <c r="E3" s="117"/>
      <c r="F3" s="117"/>
      <c r="H3" s="198" t="s">
        <v>11</v>
      </c>
    </row>
    <row r="4" spans="1:8" ht="24.75" customHeight="1">
      <c r="A4" s="119" t="s">
        <v>12</v>
      </c>
      <c r="B4" s="120" t="s">
        <v>13</v>
      </c>
      <c r="C4" s="84" t="s">
        <v>14</v>
      </c>
      <c r="D4" s="84"/>
      <c r="E4" s="120" t="s">
        <v>15</v>
      </c>
      <c r="F4" s="78" t="s">
        <v>16</v>
      </c>
      <c r="G4" s="121" t="s">
        <v>17</v>
      </c>
      <c r="H4" s="217" t="s">
        <v>18</v>
      </c>
    </row>
    <row r="5" spans="1:8" ht="24.75" customHeight="1">
      <c r="A5" s="119"/>
      <c r="B5" s="84"/>
      <c r="C5" s="84" t="s">
        <v>19</v>
      </c>
      <c r="D5" s="121" t="s">
        <v>20</v>
      </c>
      <c r="E5" s="84"/>
      <c r="F5" s="190"/>
      <c r="G5" s="121"/>
      <c r="H5" s="121"/>
    </row>
    <row r="6" spans="1:8" ht="27" customHeight="1">
      <c r="A6" s="86" t="s">
        <v>21</v>
      </c>
      <c r="B6" s="87">
        <f aca="true" t="shared" si="0" ref="B6:F6">+B7+B22</f>
        <v>80910</v>
      </c>
      <c r="C6" s="88">
        <f t="shared" si="0"/>
        <v>91019</v>
      </c>
      <c r="D6" s="89">
        <f>+C6/B6</f>
        <v>1.125</v>
      </c>
      <c r="E6" s="88">
        <f t="shared" si="0"/>
        <v>80100</v>
      </c>
      <c r="F6" s="88">
        <f t="shared" si="0"/>
        <v>75303</v>
      </c>
      <c r="G6" s="66">
        <f>+C6/E6-1</f>
        <v>0.136</v>
      </c>
      <c r="H6" s="66">
        <f>+C6/F6-1</f>
        <v>0.209</v>
      </c>
    </row>
    <row r="7" spans="1:8" ht="27" customHeight="1">
      <c r="A7" s="86" t="s">
        <v>22</v>
      </c>
      <c r="B7" s="88">
        <f aca="true" t="shared" si="1" ref="B7:F7">SUM(B8:B21)</f>
        <v>61610</v>
      </c>
      <c r="C7" s="88">
        <f t="shared" si="1"/>
        <v>66254</v>
      </c>
      <c r="D7" s="89">
        <f aca="true" t="shared" si="2" ref="D7:D32">+C7/B7</f>
        <v>1.075</v>
      </c>
      <c r="E7" s="88">
        <f t="shared" si="1"/>
        <v>56354</v>
      </c>
      <c r="F7" s="88">
        <f t="shared" si="1"/>
        <v>51557</v>
      </c>
      <c r="G7" s="66">
        <f aca="true" t="shared" si="3" ref="G7:G32">+C7/E7-1</f>
        <v>0.176</v>
      </c>
      <c r="H7" s="66">
        <f aca="true" t="shared" si="4" ref="H7:H32">+C7/F7-1</f>
        <v>0.285</v>
      </c>
    </row>
    <row r="8" spans="1:8" ht="27" customHeight="1">
      <c r="A8" s="68" t="s">
        <v>23</v>
      </c>
      <c r="B8" s="88">
        <v>23410</v>
      </c>
      <c r="C8" s="88">
        <v>25382</v>
      </c>
      <c r="D8" s="89">
        <f t="shared" si="2"/>
        <v>1.084</v>
      </c>
      <c r="E8" s="88">
        <v>11918</v>
      </c>
      <c r="F8" s="88">
        <f>12725-2</f>
        <v>12723</v>
      </c>
      <c r="G8" s="66">
        <f t="shared" si="3"/>
        <v>1.13</v>
      </c>
      <c r="H8" s="66">
        <f t="shared" si="4"/>
        <v>0.995</v>
      </c>
    </row>
    <row r="9" spans="1:8" ht="27" customHeight="1">
      <c r="A9" s="68" t="s">
        <v>24</v>
      </c>
      <c r="B9" s="88"/>
      <c r="C9" s="88">
        <v>-36</v>
      </c>
      <c r="D9" s="89"/>
      <c r="E9" s="88">
        <v>12666</v>
      </c>
      <c r="F9" s="88">
        <v>7064</v>
      </c>
      <c r="G9" s="66">
        <f t="shared" si="3"/>
        <v>-1.003</v>
      </c>
      <c r="H9" s="66">
        <f t="shared" si="4"/>
        <v>-1.005</v>
      </c>
    </row>
    <row r="10" spans="1:8" ht="27" customHeight="1">
      <c r="A10" s="68" t="s">
        <v>25</v>
      </c>
      <c r="B10" s="88">
        <v>10810</v>
      </c>
      <c r="C10" s="88">
        <v>12110</v>
      </c>
      <c r="D10" s="89">
        <f t="shared" si="2"/>
        <v>1.12</v>
      </c>
      <c r="E10" s="88">
        <v>11116</v>
      </c>
      <c r="F10" s="88">
        <v>11116</v>
      </c>
      <c r="G10" s="66">
        <f t="shared" si="3"/>
        <v>0.089</v>
      </c>
      <c r="H10" s="66">
        <f t="shared" si="4"/>
        <v>0.089</v>
      </c>
    </row>
    <row r="11" spans="1:8" ht="27" customHeight="1">
      <c r="A11" s="68" t="s">
        <v>26</v>
      </c>
      <c r="B11" s="88">
        <v>1960</v>
      </c>
      <c r="C11" s="88">
        <v>2929</v>
      </c>
      <c r="D11" s="89">
        <f t="shared" si="2"/>
        <v>1.494</v>
      </c>
      <c r="E11" s="88">
        <v>1804</v>
      </c>
      <c r="F11" s="88">
        <v>1804</v>
      </c>
      <c r="G11" s="66">
        <f t="shared" si="3"/>
        <v>0.624</v>
      </c>
      <c r="H11" s="66">
        <f t="shared" si="4"/>
        <v>0.624</v>
      </c>
    </row>
    <row r="12" spans="1:8" ht="27" customHeight="1">
      <c r="A12" s="68" t="s">
        <v>27</v>
      </c>
      <c r="B12" s="88">
        <v>150</v>
      </c>
      <c r="C12" s="88">
        <v>195</v>
      </c>
      <c r="D12" s="89">
        <f t="shared" si="2"/>
        <v>1.3</v>
      </c>
      <c r="E12" s="88">
        <v>150</v>
      </c>
      <c r="F12" s="88">
        <v>150</v>
      </c>
      <c r="G12" s="66">
        <f t="shared" si="3"/>
        <v>0.3</v>
      </c>
      <c r="H12" s="66">
        <f t="shared" si="4"/>
        <v>0.3</v>
      </c>
    </row>
    <row r="13" spans="1:8" ht="27" customHeight="1">
      <c r="A13" s="68" t="s">
        <v>28</v>
      </c>
      <c r="B13" s="88">
        <v>2300</v>
      </c>
      <c r="C13" s="88">
        <v>2452</v>
      </c>
      <c r="D13" s="89">
        <f t="shared" si="2"/>
        <v>1.066</v>
      </c>
      <c r="E13" s="88">
        <v>2006</v>
      </c>
      <c r="F13" s="88">
        <v>2006</v>
      </c>
      <c r="G13" s="66">
        <f t="shared" si="3"/>
        <v>0.222</v>
      </c>
      <c r="H13" s="66">
        <f t="shared" si="4"/>
        <v>0.222</v>
      </c>
    </row>
    <row r="14" spans="1:8" ht="27" customHeight="1">
      <c r="A14" s="68" t="s">
        <v>29</v>
      </c>
      <c r="B14" s="88">
        <v>1430</v>
      </c>
      <c r="C14" s="88">
        <v>1361</v>
      </c>
      <c r="D14" s="89">
        <f t="shared" si="2"/>
        <v>0.952</v>
      </c>
      <c r="E14" s="88">
        <v>1082</v>
      </c>
      <c r="F14" s="88">
        <v>1082</v>
      </c>
      <c r="G14" s="66">
        <f t="shared" si="3"/>
        <v>0.258</v>
      </c>
      <c r="H14" s="66">
        <f t="shared" si="4"/>
        <v>0.258</v>
      </c>
    </row>
    <row r="15" spans="1:8" ht="27" customHeight="1">
      <c r="A15" s="68" t="s">
        <v>30</v>
      </c>
      <c r="B15" s="88">
        <v>1050</v>
      </c>
      <c r="C15" s="88">
        <v>883</v>
      </c>
      <c r="D15" s="89">
        <f t="shared" si="2"/>
        <v>0.841</v>
      </c>
      <c r="E15" s="88">
        <v>910</v>
      </c>
      <c r="F15" s="88">
        <v>910</v>
      </c>
      <c r="G15" s="66">
        <f t="shared" si="3"/>
        <v>-0.03</v>
      </c>
      <c r="H15" s="66">
        <f t="shared" si="4"/>
        <v>-0.03</v>
      </c>
    </row>
    <row r="16" spans="1:8" ht="27" customHeight="1">
      <c r="A16" s="68" t="s">
        <v>31</v>
      </c>
      <c r="B16" s="88">
        <v>460</v>
      </c>
      <c r="C16" s="88">
        <v>355</v>
      </c>
      <c r="D16" s="89">
        <f t="shared" si="2"/>
        <v>0.772</v>
      </c>
      <c r="E16" s="88">
        <v>288</v>
      </c>
      <c r="F16" s="88">
        <v>288</v>
      </c>
      <c r="G16" s="66">
        <f t="shared" si="3"/>
        <v>0.233</v>
      </c>
      <c r="H16" s="66">
        <f t="shared" si="4"/>
        <v>0.233</v>
      </c>
    </row>
    <row r="17" spans="1:8" ht="27" customHeight="1">
      <c r="A17" s="68" t="s">
        <v>32</v>
      </c>
      <c r="B17" s="88">
        <v>10460</v>
      </c>
      <c r="C17" s="88">
        <v>10891</v>
      </c>
      <c r="D17" s="89">
        <f t="shared" si="2"/>
        <v>1.041</v>
      </c>
      <c r="E17" s="88">
        <v>7248</v>
      </c>
      <c r="F17" s="88">
        <v>7248</v>
      </c>
      <c r="G17" s="66">
        <f t="shared" si="3"/>
        <v>0.503</v>
      </c>
      <c r="H17" s="66">
        <f t="shared" si="4"/>
        <v>0.503</v>
      </c>
    </row>
    <row r="18" spans="1:8" ht="27" customHeight="1">
      <c r="A18" s="68" t="s">
        <v>33</v>
      </c>
      <c r="B18" s="88">
        <v>510</v>
      </c>
      <c r="C18" s="88">
        <v>360</v>
      </c>
      <c r="D18" s="89">
        <f t="shared" si="2"/>
        <v>0.706</v>
      </c>
      <c r="E18" s="88">
        <v>372</v>
      </c>
      <c r="F18" s="88">
        <v>372</v>
      </c>
      <c r="G18" s="66">
        <f t="shared" si="3"/>
        <v>-0.032</v>
      </c>
      <c r="H18" s="66">
        <f t="shared" si="4"/>
        <v>-0.032</v>
      </c>
    </row>
    <row r="19" spans="1:8" ht="27" customHeight="1">
      <c r="A19" s="68" t="s">
        <v>34</v>
      </c>
      <c r="B19" s="88">
        <v>7040</v>
      </c>
      <c r="C19" s="88">
        <v>6470</v>
      </c>
      <c r="D19" s="89">
        <f t="shared" si="2"/>
        <v>0.919</v>
      </c>
      <c r="E19" s="88">
        <v>4862</v>
      </c>
      <c r="F19" s="88">
        <v>4862</v>
      </c>
      <c r="G19" s="66">
        <f t="shared" si="3"/>
        <v>0.331</v>
      </c>
      <c r="H19" s="66">
        <f t="shared" si="4"/>
        <v>0.331</v>
      </c>
    </row>
    <row r="20" spans="1:8" ht="27" customHeight="1">
      <c r="A20" s="68" t="s">
        <v>35</v>
      </c>
      <c r="B20" s="88">
        <v>2030</v>
      </c>
      <c r="C20" s="88">
        <v>2902</v>
      </c>
      <c r="D20" s="89">
        <f t="shared" si="2"/>
        <v>1.43</v>
      </c>
      <c r="E20" s="88">
        <v>1932</v>
      </c>
      <c r="F20" s="88">
        <v>1932</v>
      </c>
      <c r="G20" s="66">
        <f t="shared" si="3"/>
        <v>0.502</v>
      </c>
      <c r="H20" s="66">
        <f t="shared" si="4"/>
        <v>0.502</v>
      </c>
    </row>
    <row r="21" spans="1:8" ht="27" customHeight="1">
      <c r="A21" s="68" t="s">
        <v>36</v>
      </c>
      <c r="B21" s="88"/>
      <c r="C21" s="88">
        <v>0</v>
      </c>
      <c r="D21" s="89"/>
      <c r="E21" s="88"/>
      <c r="F21" s="88"/>
      <c r="G21" s="66"/>
      <c r="H21" s="66"/>
    </row>
    <row r="22" spans="1:8" ht="27" customHeight="1">
      <c r="A22" s="86" t="s">
        <v>37</v>
      </c>
      <c r="B22" s="88">
        <f aca="true" t="shared" si="5" ref="B22:F22">SUM(B23:B30)</f>
        <v>19300</v>
      </c>
      <c r="C22" s="88">
        <f t="shared" si="5"/>
        <v>24765</v>
      </c>
      <c r="D22" s="89">
        <f t="shared" si="2"/>
        <v>1.283</v>
      </c>
      <c r="E22" s="88">
        <f t="shared" si="5"/>
        <v>23746</v>
      </c>
      <c r="F22" s="88">
        <f t="shared" si="5"/>
        <v>23746</v>
      </c>
      <c r="G22" s="66">
        <f t="shared" si="3"/>
        <v>0.043</v>
      </c>
      <c r="H22" s="66">
        <f t="shared" si="4"/>
        <v>0.043</v>
      </c>
    </row>
    <row r="23" spans="1:8" ht="27" customHeight="1">
      <c r="A23" s="68" t="s">
        <v>38</v>
      </c>
      <c r="B23" s="88">
        <v>7700</v>
      </c>
      <c r="C23" s="88">
        <f>1870+2182+267+1589</f>
        <v>5908</v>
      </c>
      <c r="D23" s="89">
        <f t="shared" si="2"/>
        <v>0.767</v>
      </c>
      <c r="E23" s="88">
        <v>7468</v>
      </c>
      <c r="F23" s="88">
        <v>7468</v>
      </c>
      <c r="G23" s="66">
        <f t="shared" si="3"/>
        <v>-0.209</v>
      </c>
      <c r="H23" s="66">
        <f t="shared" si="4"/>
        <v>-0.209</v>
      </c>
    </row>
    <row r="24" spans="1:8" ht="27" customHeight="1">
      <c r="A24" s="68" t="s">
        <v>39</v>
      </c>
      <c r="B24" s="88">
        <v>5400</v>
      </c>
      <c r="C24" s="88">
        <v>1755</v>
      </c>
      <c r="D24" s="89">
        <f t="shared" si="2"/>
        <v>0.325</v>
      </c>
      <c r="E24" s="88">
        <v>6286</v>
      </c>
      <c r="F24" s="88">
        <v>6286</v>
      </c>
      <c r="G24" s="66">
        <f t="shared" si="3"/>
        <v>-0.721</v>
      </c>
      <c r="H24" s="66">
        <f t="shared" si="4"/>
        <v>-0.721</v>
      </c>
    </row>
    <row r="25" spans="1:8" ht="27" customHeight="1">
      <c r="A25" s="68" t="s">
        <v>40</v>
      </c>
      <c r="B25" s="88">
        <v>1200</v>
      </c>
      <c r="C25" s="88">
        <v>1871</v>
      </c>
      <c r="D25" s="89">
        <f t="shared" si="2"/>
        <v>1.559</v>
      </c>
      <c r="E25" s="88">
        <v>1117</v>
      </c>
      <c r="F25" s="88">
        <v>1117</v>
      </c>
      <c r="G25" s="66">
        <f t="shared" si="3"/>
        <v>0.675</v>
      </c>
      <c r="H25" s="66">
        <f t="shared" si="4"/>
        <v>0.675</v>
      </c>
    </row>
    <row r="26" spans="1:8" ht="27" customHeight="1">
      <c r="A26" s="68" t="s">
        <v>41</v>
      </c>
      <c r="B26" s="88">
        <v>0</v>
      </c>
      <c r="C26" s="88">
        <v>3904</v>
      </c>
      <c r="D26" s="89"/>
      <c r="E26" s="88"/>
      <c r="F26" s="88"/>
      <c r="G26" s="66"/>
      <c r="H26" s="66"/>
    </row>
    <row r="27" spans="1:8" ht="27" customHeight="1">
      <c r="A27" s="218" t="s">
        <v>42</v>
      </c>
      <c r="B27" s="88">
        <v>4700</v>
      </c>
      <c r="C27" s="88">
        <v>5426</v>
      </c>
      <c r="D27" s="89">
        <f t="shared" si="2"/>
        <v>1.154</v>
      </c>
      <c r="E27" s="88">
        <v>5960</v>
      </c>
      <c r="F27" s="88">
        <v>5960</v>
      </c>
      <c r="G27" s="66">
        <f t="shared" si="3"/>
        <v>-0.09</v>
      </c>
      <c r="H27" s="66">
        <f t="shared" si="4"/>
        <v>-0.09</v>
      </c>
    </row>
    <row r="28" spans="1:8" ht="27" customHeight="1">
      <c r="A28" s="68" t="s">
        <v>43</v>
      </c>
      <c r="B28" s="88"/>
      <c r="C28" s="88">
        <v>2225</v>
      </c>
      <c r="D28" s="89"/>
      <c r="E28" s="88">
        <v>2632</v>
      </c>
      <c r="F28" s="88">
        <v>2632</v>
      </c>
      <c r="G28" s="66">
        <f t="shared" si="3"/>
        <v>-0.155</v>
      </c>
      <c r="H28" s="66">
        <f t="shared" si="4"/>
        <v>-0.155</v>
      </c>
    </row>
    <row r="29" spans="1:8" ht="27" customHeight="1">
      <c r="A29" s="68" t="s">
        <v>44</v>
      </c>
      <c r="B29" s="88"/>
      <c r="C29" s="88">
        <v>39</v>
      </c>
      <c r="D29" s="89"/>
      <c r="E29" s="88">
        <v>28</v>
      </c>
      <c r="F29" s="88">
        <v>28</v>
      </c>
      <c r="G29" s="66">
        <f t="shared" si="3"/>
        <v>0.393</v>
      </c>
      <c r="H29" s="66">
        <f t="shared" si="4"/>
        <v>0.393</v>
      </c>
    </row>
    <row r="30" spans="1:8" ht="27" customHeight="1">
      <c r="A30" s="68" t="s">
        <v>45</v>
      </c>
      <c r="B30" s="88">
        <v>300</v>
      </c>
      <c r="C30" s="88">
        <v>3637</v>
      </c>
      <c r="D30" s="89">
        <f t="shared" si="2"/>
        <v>12.123</v>
      </c>
      <c r="E30" s="88">
        <v>255</v>
      </c>
      <c r="F30" s="88">
        <v>255</v>
      </c>
      <c r="G30" s="66">
        <f t="shared" si="3"/>
        <v>13.263</v>
      </c>
      <c r="H30" s="66">
        <f t="shared" si="4"/>
        <v>13.263</v>
      </c>
    </row>
    <row r="31" spans="1:8" ht="27" customHeight="1">
      <c r="A31" s="86" t="s">
        <v>46</v>
      </c>
      <c r="B31" s="88">
        <f>+B8+B10/0.4*0.6+B11/0.4*0.6+25</f>
        <v>42590</v>
      </c>
      <c r="C31" s="88">
        <f>+C8+C9+C10/0.4*0.6+C11/0.4*0.6+19</f>
        <v>47924</v>
      </c>
      <c r="D31" s="89">
        <f t="shared" si="2"/>
        <v>1.125</v>
      </c>
      <c r="E31" s="88">
        <v>34390</v>
      </c>
      <c r="F31" s="88">
        <f>39185+2</f>
        <v>39187</v>
      </c>
      <c r="G31" s="66">
        <f t="shared" si="3"/>
        <v>0.394</v>
      </c>
      <c r="H31" s="66">
        <f t="shared" si="4"/>
        <v>0.223</v>
      </c>
    </row>
    <row r="32" spans="1:8" ht="27" customHeight="1">
      <c r="A32" s="86" t="s">
        <v>47</v>
      </c>
      <c r="B32" s="88">
        <f aca="true" t="shared" si="6" ref="B32:F32">+B31+B6</f>
        <v>123500</v>
      </c>
      <c r="C32" s="88">
        <f t="shared" si="6"/>
        <v>138943</v>
      </c>
      <c r="D32" s="89">
        <f t="shared" si="2"/>
        <v>1.125</v>
      </c>
      <c r="E32" s="88">
        <f t="shared" si="6"/>
        <v>114490</v>
      </c>
      <c r="F32" s="88">
        <f t="shared" si="6"/>
        <v>114490</v>
      </c>
      <c r="G32" s="66">
        <f t="shared" si="3"/>
        <v>0.214</v>
      </c>
      <c r="H32" s="66">
        <f t="shared" si="4"/>
        <v>0.214</v>
      </c>
    </row>
    <row r="33" spans="2:8" ht="24" customHeight="1">
      <c r="B33" s="67"/>
      <c r="C33" s="67"/>
      <c r="D33" s="67"/>
      <c r="E33" s="67"/>
      <c r="F33" s="67"/>
      <c r="G33" s="67"/>
      <c r="H33" s="67"/>
    </row>
    <row r="34" spans="2:8" ht="24" customHeight="1">
      <c r="B34" s="67"/>
      <c r="C34" s="67"/>
      <c r="D34" s="219"/>
      <c r="E34" s="219"/>
      <c r="F34" s="67"/>
      <c r="G34" s="67"/>
      <c r="H34" s="67"/>
    </row>
    <row r="35" spans="2:8" ht="24" customHeight="1">
      <c r="B35" s="67"/>
      <c r="C35" s="67"/>
      <c r="D35" s="219"/>
      <c r="E35" s="219"/>
      <c r="F35" s="67"/>
      <c r="G35" s="67"/>
      <c r="H35" s="67"/>
    </row>
    <row r="36" spans="4:5" ht="24" customHeight="1">
      <c r="D36" s="92"/>
      <c r="E36" s="92"/>
    </row>
  </sheetData>
  <sheetProtection/>
  <mergeCells count="8">
    <mergeCell ref="A2:H2"/>
    <mergeCell ref="C4:D4"/>
    <mergeCell ref="A4:A5"/>
    <mergeCell ref="B4:B5"/>
    <mergeCell ref="E4:E5"/>
    <mergeCell ref="F4:F5"/>
    <mergeCell ref="G4:G5"/>
    <mergeCell ref="H4:H5"/>
  </mergeCells>
  <printOptions horizontalCentered="1"/>
  <pageMargins left="0.59" right="0.35" top="0.59" bottom="0.39" header="0" footer="0"/>
  <pageSetup firstPageNumber="10" useFirstPageNumber="1" fitToHeight="1" fitToWidth="1" horizontalDpi="600" verticalDpi="600" orientation="portrait" paperSize="9" scale="79"/>
</worksheet>
</file>

<file path=xl/worksheets/sheet4.xml><?xml version="1.0" encoding="utf-8"?>
<worksheet xmlns="http://schemas.openxmlformats.org/spreadsheetml/2006/main" xmlns:r="http://schemas.openxmlformats.org/officeDocument/2006/relationships">
  <sheetPr>
    <tabColor indexed="10"/>
    <pageSetUpPr fitToPage="1"/>
  </sheetPr>
  <dimension ref="A1:K33"/>
  <sheetViews>
    <sheetView showZeros="0" tabSelected="1" zoomScaleSheetLayoutView="100" workbookViewId="0" topLeftCell="A1">
      <selection activeCell="L12" sqref="L12"/>
    </sheetView>
  </sheetViews>
  <sheetFormatPr defaultColWidth="9.00390625" defaultRowHeight="28.5" customHeight="1"/>
  <cols>
    <col min="1" max="1" width="30.00390625" style="195" customWidth="1"/>
    <col min="2" max="3" width="10.50390625" style="195" customWidth="1"/>
    <col min="4" max="4" width="10.50390625" style="196" customWidth="1"/>
    <col min="5" max="5" width="10.50390625" style="197" customWidth="1"/>
    <col min="6" max="6" width="20.625" style="197" customWidth="1"/>
    <col min="7" max="7" width="9.00390625" style="195" customWidth="1"/>
    <col min="8" max="8" width="10.375" style="195" bestFit="1" customWidth="1"/>
    <col min="9" max="9" width="11.125" style="195" bestFit="1" customWidth="1"/>
    <col min="10" max="10" width="9.00390625" style="195" customWidth="1"/>
    <col min="11" max="11" width="10.125" style="195" bestFit="1" customWidth="1"/>
    <col min="12" max="16384" width="9.00390625" style="195" customWidth="1"/>
  </cols>
  <sheetData>
    <row r="1" spans="1:6" ht="21" customHeight="1">
      <c r="A1" s="71" t="s">
        <v>48</v>
      </c>
      <c r="B1" s="137"/>
      <c r="C1" s="137"/>
      <c r="D1" s="137"/>
      <c r="F1" s="73"/>
    </row>
    <row r="2" spans="1:6" ht="28.5" customHeight="1">
      <c r="A2" s="170" t="s">
        <v>49</v>
      </c>
      <c r="B2" s="170"/>
      <c r="C2" s="170"/>
      <c r="D2" s="170"/>
      <c r="E2" s="170"/>
      <c r="F2" s="170"/>
    </row>
    <row r="3" spans="4:6" ht="28.5" customHeight="1">
      <c r="D3" s="49"/>
      <c r="F3" s="198" t="s">
        <v>11</v>
      </c>
    </row>
    <row r="4" spans="1:6" ht="26.25" customHeight="1">
      <c r="A4" s="95" t="s">
        <v>50</v>
      </c>
      <c r="B4" s="60" t="s">
        <v>51</v>
      </c>
      <c r="C4" s="60" t="s">
        <v>52</v>
      </c>
      <c r="D4" s="60"/>
      <c r="E4" s="60"/>
      <c r="F4" s="173" t="s">
        <v>53</v>
      </c>
    </row>
    <row r="5" spans="1:6" ht="26.25" customHeight="1">
      <c r="A5" s="95"/>
      <c r="B5" s="60"/>
      <c r="C5" s="60" t="s">
        <v>54</v>
      </c>
      <c r="D5" s="176" t="s">
        <v>55</v>
      </c>
      <c r="E5" s="62" t="s">
        <v>56</v>
      </c>
      <c r="F5" s="175"/>
    </row>
    <row r="6" spans="1:10" ht="33" customHeight="1">
      <c r="A6" s="199" t="s">
        <v>57</v>
      </c>
      <c r="B6" s="200">
        <f>SUM(B7:B25)</f>
        <v>280117</v>
      </c>
      <c r="C6" s="200">
        <f>SUM(C7:C25)</f>
        <v>314271</v>
      </c>
      <c r="D6" s="200">
        <f aca="true" t="shared" si="0" ref="D6:D25">+C6-B6</f>
        <v>34154</v>
      </c>
      <c r="E6" s="201">
        <f>+D6/B6</f>
        <v>0.122</v>
      </c>
      <c r="F6" s="201"/>
      <c r="H6" s="202"/>
      <c r="J6" s="214"/>
    </row>
    <row r="7" spans="1:11" ht="33" customHeight="1">
      <c r="A7" s="203" t="s">
        <v>58</v>
      </c>
      <c r="B7" s="200">
        <v>19424</v>
      </c>
      <c r="C7" s="200">
        <v>24689</v>
      </c>
      <c r="D7" s="200">
        <f t="shared" si="0"/>
        <v>5265</v>
      </c>
      <c r="E7" s="201">
        <f aca="true" t="shared" si="1" ref="E7:E25">+D7/B7</f>
        <v>0.271</v>
      </c>
      <c r="F7" s="204" t="s">
        <v>59</v>
      </c>
      <c r="H7" s="205" t="s">
        <v>60</v>
      </c>
      <c r="I7" s="195">
        <f>+D7+D9+D10+D11+D13+D14+D15+D16</f>
        <v>22724</v>
      </c>
      <c r="J7" s="195">
        <f>+B7+B9+B10+B11+B13+B14+B15+B16</f>
        <v>192533</v>
      </c>
      <c r="K7" s="195">
        <f>+I7/J7</f>
        <v>0.118026520129017</v>
      </c>
    </row>
    <row r="8" spans="1:6" ht="33" customHeight="1">
      <c r="A8" s="203" t="s">
        <v>61</v>
      </c>
      <c r="B8" s="200">
        <v>411</v>
      </c>
      <c r="C8" s="200">
        <v>288</v>
      </c>
      <c r="D8" s="200">
        <f t="shared" si="0"/>
        <v>-123</v>
      </c>
      <c r="E8" s="201">
        <f t="shared" si="1"/>
        <v>-0.299</v>
      </c>
      <c r="F8" s="206" t="s">
        <v>62</v>
      </c>
    </row>
    <row r="9" spans="1:6" ht="33" customHeight="1">
      <c r="A9" s="203" t="s">
        <v>63</v>
      </c>
      <c r="B9" s="200">
        <v>11997</v>
      </c>
      <c r="C9" s="200">
        <v>10607</v>
      </c>
      <c r="D9" s="200">
        <f t="shared" si="0"/>
        <v>-1390</v>
      </c>
      <c r="E9" s="201">
        <f t="shared" si="1"/>
        <v>-0.116</v>
      </c>
      <c r="F9" s="206" t="s">
        <v>64</v>
      </c>
    </row>
    <row r="10" spans="1:8" ht="33" customHeight="1">
      <c r="A10" s="203" t="s">
        <v>65</v>
      </c>
      <c r="B10" s="200">
        <v>52500</v>
      </c>
      <c r="C10" s="200">
        <v>56095</v>
      </c>
      <c r="D10" s="200">
        <f t="shared" si="0"/>
        <v>3595</v>
      </c>
      <c r="E10" s="201">
        <f t="shared" si="1"/>
        <v>0.068</v>
      </c>
      <c r="F10" s="206" t="s">
        <v>66</v>
      </c>
      <c r="G10" s="207"/>
      <c r="H10" s="195">
        <v>56095</v>
      </c>
    </row>
    <row r="11" spans="1:8" ht="33" customHeight="1">
      <c r="A11" s="203" t="s">
        <v>67</v>
      </c>
      <c r="B11" s="200">
        <v>321</v>
      </c>
      <c r="C11" s="200">
        <v>8866</v>
      </c>
      <c r="D11" s="200">
        <f t="shared" si="0"/>
        <v>8545</v>
      </c>
      <c r="E11" s="201">
        <f t="shared" si="1"/>
        <v>26.62</v>
      </c>
      <c r="F11" s="206" t="s">
        <v>68</v>
      </c>
      <c r="G11" s="207"/>
      <c r="H11" s="195">
        <v>8866</v>
      </c>
    </row>
    <row r="12" spans="1:8" ht="33" customHeight="1">
      <c r="A12" s="203" t="s">
        <v>69</v>
      </c>
      <c r="B12" s="200">
        <v>5032</v>
      </c>
      <c r="C12" s="200">
        <v>3338</v>
      </c>
      <c r="D12" s="200">
        <f t="shared" si="0"/>
        <v>-1694</v>
      </c>
      <c r="E12" s="201">
        <f t="shared" si="1"/>
        <v>-0.337</v>
      </c>
      <c r="F12" s="206" t="s">
        <v>62</v>
      </c>
      <c r="G12" s="207"/>
      <c r="H12" s="195">
        <v>3338</v>
      </c>
    </row>
    <row r="13" spans="1:8" ht="33" customHeight="1">
      <c r="A13" s="203" t="s">
        <v>70</v>
      </c>
      <c r="B13" s="200">
        <v>39211</v>
      </c>
      <c r="C13" s="200">
        <v>39957</v>
      </c>
      <c r="D13" s="200">
        <f t="shared" si="0"/>
        <v>746</v>
      </c>
      <c r="E13" s="201">
        <f t="shared" si="1"/>
        <v>0.019</v>
      </c>
      <c r="F13" s="206"/>
      <c r="G13" s="207"/>
      <c r="H13" s="195">
        <v>39957</v>
      </c>
    </row>
    <row r="14" spans="1:8" ht="33" customHeight="1">
      <c r="A14" s="203" t="s">
        <v>71</v>
      </c>
      <c r="B14" s="200">
        <v>33326</v>
      </c>
      <c r="C14" s="200">
        <v>34718</v>
      </c>
      <c r="D14" s="200">
        <f t="shared" si="0"/>
        <v>1392</v>
      </c>
      <c r="E14" s="201">
        <f t="shared" si="1"/>
        <v>0.042</v>
      </c>
      <c r="F14" s="206" t="s">
        <v>72</v>
      </c>
      <c r="G14" s="207"/>
      <c r="H14" s="195">
        <v>34718</v>
      </c>
    </row>
    <row r="15" spans="1:8" ht="33" customHeight="1">
      <c r="A15" s="203" t="s">
        <v>73</v>
      </c>
      <c r="B15" s="200">
        <v>6057</v>
      </c>
      <c r="C15" s="200">
        <v>4913</v>
      </c>
      <c r="D15" s="200">
        <f t="shared" si="0"/>
        <v>-1144</v>
      </c>
      <c r="E15" s="201">
        <f t="shared" si="1"/>
        <v>-0.189</v>
      </c>
      <c r="F15" s="206" t="s">
        <v>62</v>
      </c>
      <c r="G15" s="207"/>
      <c r="H15" s="195">
        <v>4913</v>
      </c>
    </row>
    <row r="16" spans="1:8" ht="33" customHeight="1">
      <c r="A16" s="203" t="s">
        <v>74</v>
      </c>
      <c r="B16" s="200">
        <v>29697</v>
      </c>
      <c r="C16" s="200">
        <v>35412</v>
      </c>
      <c r="D16" s="200">
        <f t="shared" si="0"/>
        <v>5715</v>
      </c>
      <c r="E16" s="201">
        <f t="shared" si="1"/>
        <v>0.192</v>
      </c>
      <c r="F16" s="206" t="s">
        <v>75</v>
      </c>
      <c r="G16" s="207"/>
      <c r="H16" s="195">
        <v>35412</v>
      </c>
    </row>
    <row r="17" spans="1:8" ht="33" customHeight="1">
      <c r="A17" s="203" t="s">
        <v>76</v>
      </c>
      <c r="B17" s="200">
        <v>44580</v>
      </c>
      <c r="C17" s="200">
        <v>60496</v>
      </c>
      <c r="D17" s="200">
        <f t="shared" si="0"/>
        <v>15916</v>
      </c>
      <c r="E17" s="201">
        <f t="shared" si="1"/>
        <v>0.357</v>
      </c>
      <c r="F17" s="206" t="s">
        <v>75</v>
      </c>
      <c r="G17" s="207"/>
      <c r="H17" s="195">
        <v>60496</v>
      </c>
    </row>
    <row r="18" spans="1:8" ht="33" customHeight="1">
      <c r="A18" s="203" t="s">
        <v>77</v>
      </c>
      <c r="B18" s="200">
        <v>4773</v>
      </c>
      <c r="C18" s="200">
        <v>3395</v>
      </c>
      <c r="D18" s="200">
        <f t="shared" si="0"/>
        <v>-1378</v>
      </c>
      <c r="E18" s="201">
        <f t="shared" si="1"/>
        <v>-0.289</v>
      </c>
      <c r="F18" s="206" t="s">
        <v>78</v>
      </c>
      <c r="G18" s="207"/>
      <c r="H18" s="195">
        <v>3395</v>
      </c>
    </row>
    <row r="19" spans="1:7" ht="33" customHeight="1">
      <c r="A19" s="203" t="s">
        <v>79</v>
      </c>
      <c r="B19" s="200">
        <v>838</v>
      </c>
      <c r="C19" s="200">
        <v>852</v>
      </c>
      <c r="D19" s="200">
        <f t="shared" si="0"/>
        <v>14</v>
      </c>
      <c r="E19" s="201">
        <f t="shared" si="1"/>
        <v>0.017</v>
      </c>
      <c r="F19" s="206"/>
      <c r="G19" s="208"/>
    </row>
    <row r="20" spans="1:7" ht="33" customHeight="1">
      <c r="A20" s="203" t="s">
        <v>80</v>
      </c>
      <c r="B20" s="200">
        <v>3370</v>
      </c>
      <c r="C20" s="200">
        <v>3303</v>
      </c>
      <c r="D20" s="200">
        <f t="shared" si="0"/>
        <v>-67</v>
      </c>
      <c r="E20" s="201">
        <f t="shared" si="1"/>
        <v>-0.02</v>
      </c>
      <c r="F20" s="206"/>
      <c r="G20" s="208"/>
    </row>
    <row r="21" spans="1:8" ht="33" customHeight="1">
      <c r="A21" s="203" t="s">
        <v>81</v>
      </c>
      <c r="B21" s="200">
        <v>5395</v>
      </c>
      <c r="C21" s="200">
        <v>9155</v>
      </c>
      <c r="D21" s="200">
        <f t="shared" si="0"/>
        <v>3760</v>
      </c>
      <c r="E21" s="201">
        <f t="shared" si="1"/>
        <v>0.697</v>
      </c>
      <c r="F21" s="206" t="s">
        <v>82</v>
      </c>
      <c r="G21" s="207"/>
      <c r="H21" s="195">
        <v>9155</v>
      </c>
    </row>
    <row r="22" spans="1:8" ht="33" customHeight="1">
      <c r="A22" s="203" t="s">
        <v>83</v>
      </c>
      <c r="B22" s="200">
        <v>14178</v>
      </c>
      <c r="C22" s="200">
        <v>9574</v>
      </c>
      <c r="D22" s="200">
        <f t="shared" si="0"/>
        <v>-4604</v>
      </c>
      <c r="E22" s="201">
        <f t="shared" si="1"/>
        <v>-0.325</v>
      </c>
      <c r="F22" s="206" t="s">
        <v>78</v>
      </c>
      <c r="G22" s="207"/>
      <c r="H22" s="195">
        <v>9574</v>
      </c>
    </row>
    <row r="23" spans="1:8" ht="33" customHeight="1">
      <c r="A23" s="203" t="s">
        <v>84</v>
      </c>
      <c r="B23" s="200">
        <v>1572</v>
      </c>
      <c r="C23" s="200">
        <v>759</v>
      </c>
      <c r="D23" s="200">
        <f t="shared" si="0"/>
        <v>-813</v>
      </c>
      <c r="E23" s="201">
        <f t="shared" si="1"/>
        <v>-0.517</v>
      </c>
      <c r="F23" s="206" t="s">
        <v>78</v>
      </c>
      <c r="G23" s="207"/>
      <c r="H23" s="195">
        <v>759</v>
      </c>
    </row>
    <row r="24" spans="1:9" ht="33" customHeight="1">
      <c r="A24" s="203" t="s">
        <v>85</v>
      </c>
      <c r="B24" s="200">
        <v>1607</v>
      </c>
      <c r="C24" s="200">
        <v>3063</v>
      </c>
      <c r="D24" s="200">
        <f t="shared" si="0"/>
        <v>1456</v>
      </c>
      <c r="E24" s="201">
        <f t="shared" si="1"/>
        <v>0.906</v>
      </c>
      <c r="F24" s="206" t="s">
        <v>86</v>
      </c>
      <c r="H24" s="209">
        <f>SUM(H10:H23)</f>
        <v>266678</v>
      </c>
      <c r="I24" s="215">
        <f>+H24/C6</f>
        <v>0.849</v>
      </c>
    </row>
    <row r="25" spans="1:6" ht="33" customHeight="1">
      <c r="A25" s="203" t="s">
        <v>87</v>
      </c>
      <c r="B25" s="200">
        <v>5828</v>
      </c>
      <c r="C25" s="200">
        <f>4721+70</f>
        <v>4791</v>
      </c>
      <c r="D25" s="200">
        <f t="shared" si="0"/>
        <v>-1037</v>
      </c>
      <c r="E25" s="201">
        <f t="shared" si="1"/>
        <v>-0.178</v>
      </c>
      <c r="F25" s="206" t="s">
        <v>88</v>
      </c>
    </row>
    <row r="26" spans="2:6" ht="28.5" customHeight="1">
      <c r="B26" s="210"/>
      <c r="C26" s="210"/>
      <c r="D26" s="211"/>
      <c r="E26" s="212"/>
      <c r="F26" s="212"/>
    </row>
    <row r="27" spans="2:6" ht="28.5" customHeight="1">
      <c r="B27" s="210"/>
      <c r="C27" s="213"/>
      <c r="D27" s="211"/>
      <c r="E27" s="212"/>
      <c r="F27" s="212"/>
    </row>
    <row r="28" spans="2:6" ht="28.5" customHeight="1">
      <c r="B28" s="210"/>
      <c r="C28" s="210"/>
      <c r="D28" s="211"/>
      <c r="E28" s="212"/>
      <c r="F28" s="212"/>
    </row>
    <row r="29" spans="2:6" ht="28.5" customHeight="1">
      <c r="B29" s="210"/>
      <c r="C29" s="210"/>
      <c r="D29" s="211"/>
      <c r="E29" s="212"/>
      <c r="F29" s="212"/>
    </row>
    <row r="30" spans="2:6" ht="28.5" customHeight="1">
      <c r="B30" s="210"/>
      <c r="C30" s="210"/>
      <c r="D30" s="211"/>
      <c r="E30" s="212"/>
      <c r="F30" s="212"/>
    </row>
    <row r="31" spans="2:6" ht="28.5" customHeight="1">
      <c r="B31" s="210"/>
      <c r="C31" s="210"/>
      <c r="D31" s="211"/>
      <c r="E31" s="212"/>
      <c r="F31" s="212"/>
    </row>
    <row r="32" spans="2:6" ht="28.5" customHeight="1">
      <c r="B32" s="210"/>
      <c r="C32" s="210"/>
      <c r="D32" s="211"/>
      <c r="E32" s="212"/>
      <c r="F32" s="212"/>
    </row>
    <row r="33" spans="2:6" ht="28.5" customHeight="1">
      <c r="B33" s="210"/>
      <c r="C33" s="210"/>
      <c r="D33" s="211"/>
      <c r="E33" s="212"/>
      <c r="F33" s="212"/>
    </row>
  </sheetData>
  <sheetProtection/>
  <mergeCells count="5">
    <mergeCell ref="A2:F2"/>
    <mergeCell ref="C4:E4"/>
    <mergeCell ref="A4:A5"/>
    <mergeCell ref="B4:B5"/>
    <mergeCell ref="F4:F5"/>
  </mergeCells>
  <printOptions horizontalCentered="1"/>
  <pageMargins left="0.59" right="0.55" top="0.59" bottom="0.39" header="0" footer="0"/>
  <pageSetup firstPageNumber="10" useFirstPageNumber="1" fitToHeight="1" fitToWidth="1" horizontalDpi="600" verticalDpi="600" orientation="portrait" paperSize="9" scale="92"/>
</worksheet>
</file>

<file path=xl/worksheets/sheet5.xml><?xml version="1.0" encoding="utf-8"?>
<worksheet xmlns="http://schemas.openxmlformats.org/spreadsheetml/2006/main" xmlns:r="http://schemas.openxmlformats.org/officeDocument/2006/relationships">
  <sheetPr>
    <tabColor indexed="10"/>
  </sheetPr>
  <dimension ref="A1:I27"/>
  <sheetViews>
    <sheetView showZeros="0" zoomScaleSheetLayoutView="100" workbookViewId="0" topLeftCell="A1">
      <selection activeCell="J7" sqref="J7"/>
    </sheetView>
  </sheetViews>
  <sheetFormatPr defaultColWidth="9.00390625" defaultRowHeight="42.75" customHeight="1"/>
  <cols>
    <col min="1" max="1" width="28.75390625" style="70" customWidth="1"/>
    <col min="2" max="2" width="10.875" style="70" customWidth="1"/>
    <col min="3" max="3" width="9.625" style="70" customWidth="1"/>
    <col min="4" max="4" width="9.75390625" style="70" customWidth="1"/>
    <col min="5" max="5" width="9.625" style="70" customWidth="1"/>
    <col min="6" max="6" width="9.625" style="182" customWidth="1"/>
    <col min="7" max="8" width="9.00390625" style="70" customWidth="1"/>
    <col min="9" max="9" width="10.50390625" style="70" bestFit="1" customWidth="1"/>
    <col min="10" max="16384" width="9.00390625" style="70" customWidth="1"/>
  </cols>
  <sheetData>
    <row r="1" spans="1:6" ht="23.25" customHeight="1">
      <c r="A1" s="183" t="s">
        <v>89</v>
      </c>
      <c r="B1" s="72"/>
      <c r="C1" s="72"/>
      <c r="D1" s="72"/>
      <c r="E1" s="72"/>
      <c r="F1" s="184"/>
    </row>
    <row r="2" spans="1:6" ht="36.75" customHeight="1">
      <c r="A2" s="50" t="s">
        <v>90</v>
      </c>
      <c r="B2" s="50"/>
      <c r="C2" s="50"/>
      <c r="D2" s="50"/>
      <c r="E2" s="50"/>
      <c r="F2" s="50"/>
    </row>
    <row r="3" spans="1:6" ht="25.5" customHeight="1">
      <c r="A3" s="116"/>
      <c r="B3" s="117"/>
      <c r="C3" s="117"/>
      <c r="D3" s="117"/>
      <c r="E3" s="73"/>
      <c r="F3" s="185" t="s">
        <v>11</v>
      </c>
    </row>
    <row r="4" spans="1:6" ht="42.75" customHeight="1">
      <c r="A4" s="186" t="s">
        <v>12</v>
      </c>
      <c r="B4" s="187" t="s">
        <v>13</v>
      </c>
      <c r="C4" s="79" t="s">
        <v>14</v>
      </c>
      <c r="D4" s="80"/>
      <c r="E4" s="78" t="s">
        <v>91</v>
      </c>
      <c r="F4" s="188" t="s">
        <v>17</v>
      </c>
    </row>
    <row r="5" spans="1:6" ht="42.75" customHeight="1">
      <c r="A5" s="189"/>
      <c r="B5" s="190"/>
      <c r="C5" s="84" t="s">
        <v>19</v>
      </c>
      <c r="D5" s="191" t="s">
        <v>20</v>
      </c>
      <c r="E5" s="190"/>
      <c r="F5" s="188"/>
    </row>
    <row r="6" spans="1:8" ht="49.5" customHeight="1">
      <c r="A6" s="86" t="s">
        <v>92</v>
      </c>
      <c r="B6" s="88">
        <f>SUM(B7:B13)</f>
        <v>83600</v>
      </c>
      <c r="C6" s="88">
        <f>SUM(C7:C13)</f>
        <v>106262</v>
      </c>
      <c r="D6" s="192">
        <f aca="true" t="shared" si="0" ref="D6:D12">+C6/B6</f>
        <v>1.271</v>
      </c>
      <c r="E6" s="88">
        <f>SUM(E7:E13)</f>
        <v>29843</v>
      </c>
      <c r="F6" s="66">
        <f aca="true" t="shared" si="1" ref="F6:F13">+C6/E6-1</f>
        <v>2.561</v>
      </c>
      <c r="G6" s="67"/>
      <c r="H6" s="92"/>
    </row>
    <row r="7" spans="1:9" ht="49.5" customHeight="1">
      <c r="A7" s="68" t="s">
        <v>93</v>
      </c>
      <c r="B7" s="88">
        <v>80000</v>
      </c>
      <c r="C7" s="88">
        <v>97333</v>
      </c>
      <c r="D7" s="192">
        <f t="shared" si="0"/>
        <v>1.217</v>
      </c>
      <c r="E7" s="88">
        <v>27322</v>
      </c>
      <c r="F7" s="66">
        <f t="shared" si="1"/>
        <v>2.562</v>
      </c>
      <c r="G7" s="67"/>
      <c r="H7" s="92"/>
      <c r="I7" s="194"/>
    </row>
    <row r="8" spans="1:7" ht="49.5" customHeight="1">
      <c r="A8" s="68" t="s">
        <v>94</v>
      </c>
      <c r="B8" s="88">
        <v>1100</v>
      </c>
      <c r="C8" s="88">
        <v>4378</v>
      </c>
      <c r="D8" s="192">
        <f t="shared" si="0"/>
        <v>3.98</v>
      </c>
      <c r="E8" s="88">
        <v>433</v>
      </c>
      <c r="F8" s="66">
        <f t="shared" si="1"/>
        <v>9.111</v>
      </c>
      <c r="G8" s="67"/>
    </row>
    <row r="9" spans="1:9" ht="49.5" customHeight="1">
      <c r="A9" s="68" t="s">
        <v>95</v>
      </c>
      <c r="B9" s="88">
        <v>200</v>
      </c>
      <c r="C9" s="88">
        <v>170</v>
      </c>
      <c r="D9" s="192">
        <f t="shared" si="0"/>
        <v>0.85</v>
      </c>
      <c r="E9" s="88">
        <v>94</v>
      </c>
      <c r="F9" s="66">
        <f t="shared" si="1"/>
        <v>0.809</v>
      </c>
      <c r="G9" s="67"/>
      <c r="I9" s="92"/>
    </row>
    <row r="10" spans="1:7" ht="49.5" customHeight="1">
      <c r="A10" s="68" t="s">
        <v>96</v>
      </c>
      <c r="B10" s="88">
        <v>1000</v>
      </c>
      <c r="C10" s="88">
        <v>2939</v>
      </c>
      <c r="D10" s="192">
        <f t="shared" si="0"/>
        <v>2.939</v>
      </c>
      <c r="E10" s="88">
        <v>755</v>
      </c>
      <c r="F10" s="66">
        <f t="shared" si="1"/>
        <v>2.893</v>
      </c>
      <c r="G10" s="67"/>
    </row>
    <row r="11" spans="1:7" ht="49.5" customHeight="1">
      <c r="A11" s="68" t="s">
        <v>97</v>
      </c>
      <c r="B11" s="88">
        <v>600</v>
      </c>
      <c r="C11" s="88">
        <v>527</v>
      </c>
      <c r="D11" s="192">
        <f t="shared" si="0"/>
        <v>0.878</v>
      </c>
      <c r="E11" s="88">
        <v>377</v>
      </c>
      <c r="F11" s="66">
        <f t="shared" si="1"/>
        <v>0.398</v>
      </c>
      <c r="G11" s="67"/>
    </row>
    <row r="12" spans="1:7" ht="49.5" customHeight="1">
      <c r="A12" s="68" t="s">
        <v>98</v>
      </c>
      <c r="B12" s="90">
        <v>500</v>
      </c>
      <c r="C12" s="88">
        <v>915</v>
      </c>
      <c r="D12" s="192">
        <f t="shared" si="0"/>
        <v>1.83</v>
      </c>
      <c r="E12" s="88">
        <v>518</v>
      </c>
      <c r="F12" s="66">
        <f t="shared" si="1"/>
        <v>0.766</v>
      </c>
      <c r="G12" s="67"/>
    </row>
    <row r="13" spans="1:7" ht="49.5" customHeight="1">
      <c r="A13" s="68" t="s">
        <v>99</v>
      </c>
      <c r="B13" s="88">
        <v>200</v>
      </c>
      <c r="C13" s="88"/>
      <c r="D13" s="192"/>
      <c r="E13" s="88">
        <f>129+215</f>
        <v>344</v>
      </c>
      <c r="F13" s="66">
        <f t="shared" si="1"/>
        <v>-1</v>
      </c>
      <c r="G13" s="67"/>
    </row>
    <row r="14" spans="2:7" ht="42.75" customHeight="1">
      <c r="B14" s="67"/>
      <c r="C14" s="67"/>
      <c r="D14" s="67"/>
      <c r="E14" s="67"/>
      <c r="F14" s="193"/>
      <c r="G14" s="67"/>
    </row>
    <row r="15" spans="2:7" ht="42.75" customHeight="1">
      <c r="B15" s="67"/>
      <c r="C15" s="67"/>
      <c r="D15" s="67"/>
      <c r="E15" s="67"/>
      <c r="F15" s="193"/>
      <c r="G15" s="67"/>
    </row>
    <row r="16" spans="2:7" ht="42.75" customHeight="1">
      <c r="B16" s="67"/>
      <c r="C16" s="67"/>
      <c r="D16" s="67"/>
      <c r="E16" s="67"/>
      <c r="F16" s="193"/>
      <c r="G16" s="67"/>
    </row>
    <row r="17" spans="2:7" ht="42.75" customHeight="1">
      <c r="B17" s="67"/>
      <c r="C17" s="67"/>
      <c r="D17" s="67"/>
      <c r="E17" s="67"/>
      <c r="F17" s="193"/>
      <c r="G17" s="67"/>
    </row>
    <row r="18" spans="2:7" ht="42.75" customHeight="1">
      <c r="B18" s="67"/>
      <c r="C18" s="67"/>
      <c r="D18" s="67"/>
      <c r="E18" s="67"/>
      <c r="F18" s="193"/>
      <c r="G18" s="67"/>
    </row>
    <row r="19" spans="2:7" ht="42.75" customHeight="1">
      <c r="B19" s="67"/>
      <c r="C19" s="67"/>
      <c r="D19" s="67"/>
      <c r="E19" s="67"/>
      <c r="F19" s="193"/>
      <c r="G19" s="67"/>
    </row>
    <row r="20" spans="2:7" ht="42.75" customHeight="1">
      <c r="B20" s="67"/>
      <c r="C20" s="67"/>
      <c r="D20" s="67"/>
      <c r="E20" s="67"/>
      <c r="F20" s="193"/>
      <c r="G20" s="67"/>
    </row>
    <row r="21" spans="2:7" ht="42.75" customHeight="1">
      <c r="B21" s="67"/>
      <c r="C21" s="67"/>
      <c r="D21" s="67"/>
      <c r="E21" s="67"/>
      <c r="F21" s="193"/>
      <c r="G21" s="67"/>
    </row>
    <row r="22" spans="2:7" ht="42.75" customHeight="1">
      <c r="B22" s="67"/>
      <c r="C22" s="67"/>
      <c r="D22" s="67"/>
      <c r="E22" s="67"/>
      <c r="F22" s="193"/>
      <c r="G22" s="67"/>
    </row>
    <row r="23" spans="2:7" ht="42.75" customHeight="1">
      <c r="B23" s="67"/>
      <c r="C23" s="67"/>
      <c r="D23" s="67"/>
      <c r="E23" s="67"/>
      <c r="F23" s="193"/>
      <c r="G23" s="67"/>
    </row>
    <row r="24" spans="2:7" ht="42.75" customHeight="1">
      <c r="B24" s="67"/>
      <c r="C24" s="67"/>
      <c r="D24" s="67"/>
      <c r="E24" s="67"/>
      <c r="F24" s="193"/>
      <c r="G24" s="67"/>
    </row>
    <row r="25" spans="2:7" ht="42.75" customHeight="1">
      <c r="B25" s="67"/>
      <c r="C25" s="67"/>
      <c r="D25" s="67"/>
      <c r="E25" s="67"/>
      <c r="F25" s="193"/>
      <c r="G25" s="67"/>
    </row>
    <row r="26" spans="2:7" ht="42.75" customHeight="1">
      <c r="B26" s="67"/>
      <c r="C26" s="67"/>
      <c r="D26" s="67"/>
      <c r="E26" s="67"/>
      <c r="F26" s="193"/>
      <c r="G26" s="67"/>
    </row>
    <row r="27" spans="2:7" ht="42.75" customHeight="1">
      <c r="B27" s="67"/>
      <c r="C27" s="67"/>
      <c r="D27" s="67"/>
      <c r="E27" s="67"/>
      <c r="F27" s="193"/>
      <c r="G27" s="67"/>
    </row>
  </sheetData>
  <sheetProtection/>
  <mergeCells count="6">
    <mergeCell ref="A2:F2"/>
    <mergeCell ref="C4:D4"/>
    <mergeCell ref="A4:A5"/>
    <mergeCell ref="B4:B5"/>
    <mergeCell ref="E4:E5"/>
    <mergeCell ref="F4:F5"/>
  </mergeCells>
  <printOptions horizontalCentered="1"/>
  <pageMargins left="0.59" right="0.55" top="0.59" bottom="0.39" header="0" footer="0"/>
  <pageSetup firstPageNumber="10" useFirstPageNumber="1"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1:H25"/>
  <sheetViews>
    <sheetView showZeros="0" zoomScaleSheetLayoutView="100" workbookViewId="0" topLeftCell="A1">
      <selection activeCell="I8" sqref="I8"/>
    </sheetView>
  </sheetViews>
  <sheetFormatPr defaultColWidth="9.00390625" defaultRowHeight="33.75" customHeight="1"/>
  <cols>
    <col min="1" max="1" width="33.50390625" style="46" customWidth="1"/>
    <col min="2" max="2" width="13.25390625" style="46" customWidth="1"/>
    <col min="3" max="3" width="11.375" style="46" customWidth="1"/>
    <col min="4" max="4" width="9.25390625" style="47" customWidth="1"/>
    <col min="5" max="5" width="9.625" style="169" customWidth="1"/>
    <col min="6" max="6" width="8.625" style="46" customWidth="1"/>
    <col min="7" max="7" width="10.375" style="46" hidden="1" customWidth="1"/>
    <col min="8" max="16384" width="9.00390625" style="46" customWidth="1"/>
  </cols>
  <sheetData>
    <row r="1" spans="1:5" ht="33.75" customHeight="1">
      <c r="A1" s="3" t="s">
        <v>100</v>
      </c>
      <c r="B1" s="137"/>
      <c r="C1" s="137"/>
      <c r="D1" s="137"/>
      <c r="E1" s="49"/>
    </row>
    <row r="2" spans="1:5" ht="33.75" customHeight="1">
      <c r="A2" s="170" t="s">
        <v>101</v>
      </c>
      <c r="B2" s="170"/>
      <c r="C2" s="170"/>
      <c r="D2" s="170"/>
      <c r="E2" s="170"/>
    </row>
    <row r="3" spans="4:5" ht="23.25" customHeight="1">
      <c r="D3" s="49"/>
      <c r="E3" s="171" t="s">
        <v>11</v>
      </c>
    </row>
    <row r="4" spans="1:5" ht="26.25" customHeight="1">
      <c r="A4" s="172" t="s">
        <v>50</v>
      </c>
      <c r="B4" s="173" t="s">
        <v>102</v>
      </c>
      <c r="C4" s="55" t="s">
        <v>52</v>
      </c>
      <c r="D4" s="57"/>
      <c r="E4" s="58"/>
    </row>
    <row r="5" spans="1:5" ht="26.25" customHeight="1">
      <c r="A5" s="174"/>
      <c r="B5" s="175"/>
      <c r="C5" s="173" t="s">
        <v>54</v>
      </c>
      <c r="D5" s="176" t="s">
        <v>55</v>
      </c>
      <c r="E5" s="177" t="s">
        <v>56</v>
      </c>
    </row>
    <row r="6" spans="1:7" ht="49.5" customHeight="1">
      <c r="A6" s="64" t="s">
        <v>103</v>
      </c>
      <c r="B6" s="90">
        <f>SUM(B7:B14)</f>
        <v>43558</v>
      </c>
      <c r="C6" s="90">
        <f>SUM(C7:C14)</f>
        <v>93335</v>
      </c>
      <c r="D6" s="90">
        <f aca="true" t="shared" si="0" ref="D6:D14">+C6-B6</f>
        <v>49777</v>
      </c>
      <c r="E6" s="178">
        <f aca="true" t="shared" si="1" ref="E6:E14">+D6/B6</f>
        <v>1.143</v>
      </c>
      <c r="F6" s="67"/>
      <c r="G6" s="67">
        <v>1148871</v>
      </c>
    </row>
    <row r="7" spans="1:7" ht="49.5" customHeight="1">
      <c r="A7" s="68" t="s">
        <v>104</v>
      </c>
      <c r="B7" s="90">
        <v>3394</v>
      </c>
      <c r="C7" s="90"/>
      <c r="D7" s="90">
        <f t="shared" si="0"/>
        <v>-3394</v>
      </c>
      <c r="E7" s="178">
        <f t="shared" si="1"/>
        <v>-1</v>
      </c>
      <c r="F7" s="67"/>
      <c r="G7" s="67">
        <v>3442</v>
      </c>
    </row>
    <row r="8" spans="1:7" ht="49.5" customHeight="1">
      <c r="A8" s="68" t="s">
        <v>105</v>
      </c>
      <c r="B8" s="90">
        <v>30438</v>
      </c>
      <c r="C8" s="90">
        <f>80036+1248+17</f>
        <v>81301</v>
      </c>
      <c r="D8" s="90">
        <f t="shared" si="0"/>
        <v>50863</v>
      </c>
      <c r="E8" s="178">
        <f t="shared" si="1"/>
        <v>1.671</v>
      </c>
      <c r="F8" s="67"/>
      <c r="G8" s="67">
        <v>2536</v>
      </c>
    </row>
    <row r="9" spans="1:7" ht="49.5" customHeight="1">
      <c r="A9" s="68" t="s">
        <v>106</v>
      </c>
      <c r="B9" s="90">
        <v>319</v>
      </c>
      <c r="C9" s="90">
        <v>3124</v>
      </c>
      <c r="D9" s="90">
        <f t="shared" si="0"/>
        <v>2805</v>
      </c>
      <c r="E9" s="178">
        <f t="shared" si="1"/>
        <v>8.793</v>
      </c>
      <c r="F9" s="67"/>
      <c r="G9" s="67">
        <v>19419</v>
      </c>
    </row>
    <row r="10" spans="1:7" ht="49.5" customHeight="1">
      <c r="A10" s="68" t="s">
        <v>107</v>
      </c>
      <c r="B10" s="90">
        <v>713</v>
      </c>
      <c r="C10" s="90">
        <v>2750</v>
      </c>
      <c r="D10" s="90">
        <f t="shared" si="0"/>
        <v>2037</v>
      </c>
      <c r="E10" s="178">
        <f t="shared" si="1"/>
        <v>2.857</v>
      </c>
      <c r="F10" s="67"/>
      <c r="G10" s="67">
        <v>48103</v>
      </c>
    </row>
    <row r="11" spans="1:7" ht="49.5" customHeight="1">
      <c r="A11" s="68" t="s">
        <v>108</v>
      </c>
      <c r="B11" s="90">
        <v>1017</v>
      </c>
      <c r="C11" s="90">
        <v>1289</v>
      </c>
      <c r="D11" s="90">
        <f t="shared" si="0"/>
        <v>272</v>
      </c>
      <c r="E11" s="178">
        <f t="shared" si="1"/>
        <v>0.267</v>
      </c>
      <c r="F11" s="67"/>
      <c r="G11" s="67"/>
    </row>
    <row r="12" spans="1:7" ht="49.5" customHeight="1">
      <c r="A12" s="68" t="s">
        <v>109</v>
      </c>
      <c r="B12" s="90">
        <v>335</v>
      </c>
      <c r="C12" s="90">
        <v>341</v>
      </c>
      <c r="D12" s="90">
        <f t="shared" si="0"/>
        <v>6</v>
      </c>
      <c r="E12" s="178">
        <f t="shared" si="1"/>
        <v>0.018</v>
      </c>
      <c r="F12" s="67"/>
      <c r="G12" s="67"/>
    </row>
    <row r="13" spans="1:7" ht="49.5" customHeight="1">
      <c r="A13" s="68" t="s">
        <v>110</v>
      </c>
      <c r="B13" s="90">
        <v>950</v>
      </c>
      <c r="C13" s="90">
        <v>2234</v>
      </c>
      <c r="D13" s="90">
        <f t="shared" si="0"/>
        <v>1284</v>
      </c>
      <c r="E13" s="178">
        <f t="shared" si="1"/>
        <v>1.352</v>
      </c>
      <c r="F13" s="67"/>
      <c r="G13" s="67">
        <v>4201</v>
      </c>
    </row>
    <row r="14" spans="1:8" ht="49.5" customHeight="1">
      <c r="A14" s="68" t="s">
        <v>111</v>
      </c>
      <c r="B14" s="90">
        <v>6392</v>
      </c>
      <c r="C14" s="90">
        <v>2296</v>
      </c>
      <c r="D14" s="90">
        <f t="shared" si="0"/>
        <v>-4096</v>
      </c>
      <c r="E14" s="178">
        <f t="shared" si="1"/>
        <v>-0.641</v>
      </c>
      <c r="F14" s="67"/>
      <c r="G14" s="179">
        <v>703</v>
      </c>
      <c r="H14" s="180"/>
    </row>
    <row r="15" spans="2:7" ht="33.75" customHeight="1">
      <c r="B15" s="67"/>
      <c r="C15" s="67"/>
      <c r="D15" s="69"/>
      <c r="E15" s="181"/>
      <c r="F15" s="67"/>
      <c r="G15" s="67"/>
    </row>
    <row r="16" spans="2:7" ht="33.75" customHeight="1">
      <c r="B16" s="67"/>
      <c r="C16" s="67"/>
      <c r="D16" s="69"/>
      <c r="E16" s="181"/>
      <c r="F16" s="67"/>
      <c r="G16" s="67"/>
    </row>
    <row r="17" spans="2:7" ht="33.75" customHeight="1">
      <c r="B17" s="67"/>
      <c r="C17" s="67"/>
      <c r="D17" s="69"/>
      <c r="E17" s="181"/>
      <c r="F17" s="67"/>
      <c r="G17" s="67"/>
    </row>
    <row r="18" spans="2:7" ht="33.75" customHeight="1">
      <c r="B18" s="67"/>
      <c r="C18" s="67"/>
      <c r="D18" s="69"/>
      <c r="E18" s="181"/>
      <c r="F18" s="67"/>
      <c r="G18" s="67"/>
    </row>
    <row r="19" spans="2:7" ht="33.75" customHeight="1">
      <c r="B19" s="67"/>
      <c r="C19" s="67"/>
      <c r="D19" s="69"/>
      <c r="E19" s="181"/>
      <c r="F19" s="67"/>
      <c r="G19" s="67"/>
    </row>
    <row r="20" spans="2:7" ht="33.75" customHeight="1">
      <c r="B20" s="67"/>
      <c r="C20" s="67"/>
      <c r="D20" s="69"/>
      <c r="E20" s="181"/>
      <c r="F20" s="67"/>
      <c r="G20" s="67"/>
    </row>
    <row r="21" spans="2:7" ht="33.75" customHeight="1">
      <c r="B21" s="67"/>
      <c r="C21" s="67"/>
      <c r="D21" s="69"/>
      <c r="E21" s="181"/>
      <c r="F21" s="67"/>
      <c r="G21" s="67"/>
    </row>
    <row r="22" spans="2:7" ht="33.75" customHeight="1">
      <c r="B22" s="67"/>
      <c r="C22" s="67"/>
      <c r="D22" s="69"/>
      <c r="E22" s="181"/>
      <c r="F22" s="67"/>
      <c r="G22" s="67"/>
    </row>
    <row r="23" spans="2:7" ht="33.75" customHeight="1">
      <c r="B23" s="67"/>
      <c r="C23" s="67"/>
      <c r="D23" s="69"/>
      <c r="E23" s="181"/>
      <c r="F23" s="67"/>
      <c r="G23" s="67"/>
    </row>
    <row r="24" spans="2:7" ht="33.75" customHeight="1">
      <c r="B24" s="67"/>
      <c r="C24" s="67"/>
      <c r="D24" s="69"/>
      <c r="E24" s="181"/>
      <c r="F24" s="67"/>
      <c r="G24" s="67"/>
    </row>
    <row r="25" spans="2:7" ht="33.75" customHeight="1">
      <c r="B25" s="67"/>
      <c r="C25" s="67"/>
      <c r="D25" s="69"/>
      <c r="E25" s="181"/>
      <c r="F25" s="67"/>
      <c r="G25" s="67"/>
    </row>
  </sheetData>
  <sheetProtection/>
  <mergeCells count="4">
    <mergeCell ref="A2:E2"/>
    <mergeCell ref="C4:E4"/>
    <mergeCell ref="A4:A5"/>
    <mergeCell ref="B4:B5"/>
  </mergeCells>
  <printOptions horizontalCentered="1"/>
  <pageMargins left="0.59" right="0.55" top="0.59" bottom="0.39" header="0" footer="0"/>
  <pageSetup firstPageNumber="10" useFirstPageNumber="1"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53"/>
  </sheetPr>
  <dimension ref="A1:N21"/>
  <sheetViews>
    <sheetView showZeros="0" workbookViewId="0" topLeftCell="A1">
      <selection activeCell="A1" sqref="A1"/>
    </sheetView>
  </sheetViews>
  <sheetFormatPr defaultColWidth="9.00390625" defaultRowHeight="14.25"/>
  <cols>
    <col min="1" max="1" width="21.00390625" style="147" customWidth="1"/>
    <col min="2" max="6" width="8.875" style="147" customWidth="1"/>
    <col min="7" max="7" width="23.375" style="147" customWidth="1"/>
    <col min="8" max="12" width="9.75390625" style="147" customWidth="1"/>
    <col min="13" max="16384" width="9.00390625" style="147" customWidth="1"/>
  </cols>
  <sheetData>
    <row r="1" spans="1:12" s="146" customFormat="1" ht="19.5" customHeight="1">
      <c r="A1" s="148" t="s">
        <v>112</v>
      </c>
      <c r="B1" s="149"/>
      <c r="C1" s="149"/>
      <c r="D1" s="149"/>
      <c r="E1" s="149"/>
      <c r="F1" s="149"/>
      <c r="G1" s="149"/>
      <c r="H1" s="149"/>
      <c r="I1" s="149"/>
      <c r="J1" s="149"/>
      <c r="K1" s="149"/>
      <c r="L1" s="168"/>
    </row>
    <row r="2" spans="1:12" ht="29.25" customHeight="1">
      <c r="A2" s="150" t="s">
        <v>113</v>
      </c>
      <c r="B2" s="150"/>
      <c r="C2" s="150"/>
      <c r="D2" s="150"/>
      <c r="E2" s="150"/>
      <c r="F2" s="150"/>
      <c r="G2" s="150"/>
      <c r="H2" s="150"/>
      <c r="I2" s="150"/>
      <c r="J2" s="150"/>
      <c r="K2" s="150"/>
      <c r="L2" s="150"/>
    </row>
    <row r="3" spans="1:12" s="146" customFormat="1" ht="19.5" customHeight="1">
      <c r="A3" s="149"/>
      <c r="B3" s="149"/>
      <c r="C3" s="149"/>
      <c r="D3" s="149"/>
      <c r="E3" s="149"/>
      <c r="F3" s="149"/>
      <c r="G3" s="149"/>
      <c r="H3" s="149"/>
      <c r="I3" s="149"/>
      <c r="J3" s="149"/>
      <c r="K3" s="149"/>
      <c r="L3" s="168" t="s">
        <v>11</v>
      </c>
    </row>
    <row r="4" spans="1:12" ht="20.25" customHeight="1">
      <c r="A4" s="151" t="s">
        <v>114</v>
      </c>
      <c r="B4" s="151"/>
      <c r="C4" s="151"/>
      <c r="D4" s="151"/>
      <c r="E4" s="151"/>
      <c r="F4" s="151"/>
      <c r="G4" s="151" t="s">
        <v>115</v>
      </c>
      <c r="H4" s="151"/>
      <c r="I4" s="151"/>
      <c r="J4" s="151"/>
      <c r="K4" s="151"/>
      <c r="L4" s="151"/>
    </row>
    <row r="5" spans="1:12" ht="20.25" customHeight="1">
      <c r="A5" s="151" t="s">
        <v>116</v>
      </c>
      <c r="B5" s="152" t="s">
        <v>13</v>
      </c>
      <c r="C5" s="153" t="s">
        <v>14</v>
      </c>
      <c r="D5" s="153"/>
      <c r="E5" s="154" t="s">
        <v>117</v>
      </c>
      <c r="F5" s="155" t="s">
        <v>17</v>
      </c>
      <c r="G5" s="151" t="s">
        <v>116</v>
      </c>
      <c r="H5" s="152" t="s">
        <v>13</v>
      </c>
      <c r="I5" s="153" t="s">
        <v>14</v>
      </c>
      <c r="J5" s="153"/>
      <c r="K5" s="154" t="s">
        <v>117</v>
      </c>
      <c r="L5" s="155" t="s">
        <v>17</v>
      </c>
    </row>
    <row r="6" spans="1:12" ht="20.25" customHeight="1">
      <c r="A6" s="151"/>
      <c r="B6" s="156"/>
      <c r="C6" s="153" t="s">
        <v>19</v>
      </c>
      <c r="D6" s="157" t="s">
        <v>20</v>
      </c>
      <c r="E6" s="158" t="s">
        <v>118</v>
      </c>
      <c r="F6" s="155"/>
      <c r="G6" s="151"/>
      <c r="H6" s="156"/>
      <c r="I6" s="153" t="s">
        <v>19</v>
      </c>
      <c r="J6" s="157" t="s">
        <v>20</v>
      </c>
      <c r="K6" s="158" t="s">
        <v>118</v>
      </c>
      <c r="L6" s="155"/>
    </row>
    <row r="7" spans="1:12" ht="33.75" customHeight="1">
      <c r="A7" s="39" t="s">
        <v>119</v>
      </c>
      <c r="B7" s="159">
        <v>41.96</v>
      </c>
      <c r="C7" s="159">
        <v>41.96</v>
      </c>
      <c r="D7" s="160">
        <f>+C7/B7</f>
        <v>1</v>
      </c>
      <c r="E7" s="159"/>
      <c r="F7" s="160"/>
      <c r="G7" s="161" t="s">
        <v>120</v>
      </c>
      <c r="H7" s="159"/>
      <c r="I7" s="159"/>
      <c r="J7" s="162"/>
      <c r="K7" s="159"/>
      <c r="L7" s="159"/>
    </row>
    <row r="8" spans="1:12" ht="33.75" customHeight="1">
      <c r="A8" s="39" t="s">
        <v>121</v>
      </c>
      <c r="B8" s="159"/>
      <c r="C8" s="159"/>
      <c r="D8" s="160"/>
      <c r="E8" s="159"/>
      <c r="F8" s="159"/>
      <c r="G8" s="161" t="s">
        <v>122</v>
      </c>
      <c r="H8" s="159"/>
      <c r="I8" s="159"/>
      <c r="J8" s="162"/>
      <c r="K8" s="159"/>
      <c r="L8" s="159"/>
    </row>
    <row r="9" spans="1:12" ht="33.75" customHeight="1">
      <c r="A9" s="39" t="s">
        <v>123</v>
      </c>
      <c r="B9" s="162"/>
      <c r="C9" s="162"/>
      <c r="D9" s="160"/>
      <c r="E9" s="162">
        <v>1100</v>
      </c>
      <c r="F9" s="160">
        <f>+C9/E9-1</f>
        <v>-1</v>
      </c>
      <c r="G9" s="161" t="s">
        <v>124</v>
      </c>
      <c r="H9" s="159"/>
      <c r="I9" s="159"/>
      <c r="J9" s="162"/>
      <c r="K9" s="159"/>
      <c r="L9" s="159"/>
    </row>
    <row r="10" spans="1:12" ht="33.75" customHeight="1">
      <c r="A10" s="39" t="s">
        <v>125</v>
      </c>
      <c r="B10" s="159"/>
      <c r="C10" s="159"/>
      <c r="D10" s="162"/>
      <c r="E10" s="159"/>
      <c r="F10" s="159"/>
      <c r="G10" s="161" t="s">
        <v>126</v>
      </c>
      <c r="H10" s="159"/>
      <c r="I10" s="159"/>
      <c r="J10" s="162"/>
      <c r="K10" s="159"/>
      <c r="L10" s="159"/>
    </row>
    <row r="11" spans="1:12" ht="33.75" customHeight="1">
      <c r="A11" s="163" t="s">
        <v>127</v>
      </c>
      <c r="B11" s="159"/>
      <c r="C11" s="159"/>
      <c r="D11" s="162"/>
      <c r="E11" s="159"/>
      <c r="F11" s="159"/>
      <c r="G11" s="161" t="s">
        <v>128</v>
      </c>
      <c r="H11" s="159">
        <v>46.77</v>
      </c>
      <c r="I11" s="159">
        <v>46.77</v>
      </c>
      <c r="J11" s="160">
        <f aca="true" t="shared" si="0" ref="J11:J16">+I11/H11</f>
        <v>1</v>
      </c>
      <c r="K11" s="159">
        <v>1100</v>
      </c>
      <c r="L11" s="165">
        <f aca="true" t="shared" si="1" ref="L11:L16">+I11/K11-1</f>
        <v>-0.957</v>
      </c>
    </row>
    <row r="12" spans="1:12" ht="33.75" customHeight="1">
      <c r="A12" s="164"/>
      <c r="B12" s="159"/>
      <c r="C12" s="159"/>
      <c r="D12" s="162"/>
      <c r="E12" s="159"/>
      <c r="F12" s="159"/>
      <c r="G12" s="39"/>
      <c r="H12" s="159"/>
      <c r="I12" s="162"/>
      <c r="J12" s="162"/>
      <c r="K12" s="159"/>
      <c r="L12" s="165"/>
    </row>
    <row r="13" spans="1:12" ht="33.75" customHeight="1">
      <c r="A13" s="39"/>
      <c r="B13" s="159"/>
      <c r="C13" s="159"/>
      <c r="D13" s="162"/>
      <c r="E13" s="159"/>
      <c r="F13" s="159"/>
      <c r="G13" s="39"/>
      <c r="H13" s="159"/>
      <c r="I13" s="162"/>
      <c r="J13" s="162"/>
      <c r="K13" s="159"/>
      <c r="L13" s="165"/>
    </row>
    <row r="14" spans="1:14" ht="33.75" customHeight="1">
      <c r="A14" s="41" t="s">
        <v>129</v>
      </c>
      <c r="B14" s="159">
        <f>SUM(B7:B13)</f>
        <v>41.96</v>
      </c>
      <c r="C14" s="159">
        <f aca="true" t="shared" si="2" ref="C14:I14">SUM(C7:C13)</f>
        <v>41.96</v>
      </c>
      <c r="D14" s="160">
        <f>+C14/B14</f>
        <v>1</v>
      </c>
      <c r="E14" s="159">
        <f t="shared" si="2"/>
        <v>1100</v>
      </c>
      <c r="F14" s="165">
        <f>+C14/E14-1</f>
        <v>-0.962</v>
      </c>
      <c r="G14" s="41" t="s">
        <v>130</v>
      </c>
      <c r="H14" s="159">
        <f t="shared" si="2"/>
        <v>46.77</v>
      </c>
      <c r="I14" s="159">
        <f t="shared" si="2"/>
        <v>46.77</v>
      </c>
      <c r="J14" s="160">
        <f t="shared" si="0"/>
        <v>1</v>
      </c>
      <c r="K14" s="159">
        <f>SUM(K7:K13)</f>
        <v>1100</v>
      </c>
      <c r="L14" s="165">
        <f t="shared" si="1"/>
        <v>-0.957</v>
      </c>
      <c r="M14" s="167"/>
      <c r="N14" s="167"/>
    </row>
    <row r="15" spans="1:14" ht="33.75" customHeight="1">
      <c r="A15" s="39" t="s">
        <v>131</v>
      </c>
      <c r="B15" s="159">
        <v>4.81</v>
      </c>
      <c r="C15" s="159">
        <v>4.81</v>
      </c>
      <c r="D15" s="160"/>
      <c r="E15" s="159"/>
      <c r="F15" s="166"/>
      <c r="G15" s="39" t="s">
        <v>132</v>
      </c>
      <c r="H15" s="159">
        <f>+B16-H14</f>
        <v>0</v>
      </c>
      <c r="I15" s="159">
        <f>+C16-I14</f>
        <v>0</v>
      </c>
      <c r="J15" s="160"/>
      <c r="K15" s="159"/>
      <c r="L15" s="165"/>
      <c r="M15" s="167"/>
      <c r="N15" s="167"/>
    </row>
    <row r="16" spans="1:14" ht="33.75" customHeight="1">
      <c r="A16" s="41" t="s">
        <v>133</v>
      </c>
      <c r="B16" s="159">
        <f>+B14+B15</f>
        <v>46.77</v>
      </c>
      <c r="C16" s="159">
        <f aca="true" t="shared" si="3" ref="C16:I16">+C14+C15</f>
        <v>46.77</v>
      </c>
      <c r="D16" s="160">
        <f>+C16/B16</f>
        <v>1</v>
      </c>
      <c r="E16" s="159">
        <f t="shared" si="3"/>
        <v>1100</v>
      </c>
      <c r="F16" s="165">
        <f>+C16/E16-1</f>
        <v>-0.957</v>
      </c>
      <c r="G16" s="41" t="s">
        <v>134</v>
      </c>
      <c r="H16" s="159">
        <f t="shared" si="3"/>
        <v>46.77</v>
      </c>
      <c r="I16" s="159">
        <f t="shared" si="3"/>
        <v>46.77</v>
      </c>
      <c r="J16" s="160">
        <f t="shared" si="0"/>
        <v>1</v>
      </c>
      <c r="K16" s="159">
        <f>+K14+K15</f>
        <v>1100</v>
      </c>
      <c r="L16" s="165">
        <f t="shared" si="1"/>
        <v>-0.957</v>
      </c>
      <c r="M16" s="167"/>
      <c r="N16" s="167"/>
    </row>
    <row r="17" spans="2:14" ht="14.25">
      <c r="B17" s="167"/>
      <c r="C17" s="167"/>
      <c r="D17" s="167"/>
      <c r="E17" s="167"/>
      <c r="F17" s="167"/>
      <c r="H17" s="167"/>
      <c r="I17" s="167"/>
      <c r="J17" s="167"/>
      <c r="K17" s="167"/>
      <c r="L17" s="167"/>
      <c r="M17" s="167"/>
      <c r="N17" s="167"/>
    </row>
    <row r="18" spans="8:14" ht="14.25">
      <c r="H18" s="167"/>
      <c r="I18" s="167"/>
      <c r="J18" s="167"/>
      <c r="K18" s="167"/>
      <c r="L18" s="167"/>
      <c r="M18" s="167"/>
      <c r="N18" s="167"/>
    </row>
    <row r="19" spans="8:14" ht="14.25">
      <c r="H19" s="167"/>
      <c r="I19" s="167"/>
      <c r="J19" s="167"/>
      <c r="K19" s="167"/>
      <c r="L19" s="167"/>
      <c r="M19" s="167"/>
      <c r="N19" s="167"/>
    </row>
    <row r="20" spans="8:14" ht="14.25">
      <c r="H20" s="167"/>
      <c r="I20" s="167"/>
      <c r="J20" s="167"/>
      <c r="K20" s="167"/>
      <c r="L20" s="167"/>
      <c r="M20" s="167"/>
      <c r="N20" s="167"/>
    </row>
    <row r="21" spans="8:14" ht="14.25">
      <c r="H21" s="167"/>
      <c r="I21" s="167"/>
      <c r="J21" s="167"/>
      <c r="K21" s="167"/>
      <c r="L21" s="167"/>
      <c r="M21" s="167"/>
      <c r="N21" s="167"/>
    </row>
  </sheetData>
  <sheetProtection/>
  <mergeCells count="11">
    <mergeCell ref="A2:L2"/>
    <mergeCell ref="A4:F4"/>
    <mergeCell ref="G4:L4"/>
    <mergeCell ref="C5:D5"/>
    <mergeCell ref="I5:J5"/>
    <mergeCell ref="A5:A6"/>
    <mergeCell ref="B5:B6"/>
    <mergeCell ref="F5:F6"/>
    <mergeCell ref="G5:G6"/>
    <mergeCell ref="H5:H6"/>
    <mergeCell ref="L5:L6"/>
  </mergeCells>
  <printOptions horizontalCentered="1"/>
  <pageMargins left="0.16" right="0.16" top="0.59" bottom="0.39" header="0.51" footer="0.51"/>
  <pageSetup firstPageNumber="1" useFirstPageNumber="1" horizontalDpi="1200" verticalDpi="1200" orientation="landscape" paperSize="9" scale="95"/>
</worksheet>
</file>

<file path=xl/worksheets/sheet8.xml><?xml version="1.0" encoding="utf-8"?>
<worksheet xmlns="http://schemas.openxmlformats.org/spreadsheetml/2006/main" xmlns:r="http://schemas.openxmlformats.org/officeDocument/2006/relationships">
  <sheetPr>
    <tabColor indexed="53"/>
  </sheetPr>
  <dimension ref="A1:Q10"/>
  <sheetViews>
    <sheetView showZeros="0" zoomScaleSheetLayoutView="100" workbookViewId="0" topLeftCell="A1">
      <selection activeCell="D7" sqref="D7"/>
    </sheetView>
  </sheetViews>
  <sheetFormatPr defaultColWidth="9.00390625" defaultRowHeight="14.25"/>
  <cols>
    <col min="1" max="1" width="24.00390625" style="2" customWidth="1"/>
    <col min="2" max="4" width="11.125" style="2" customWidth="1"/>
    <col min="5" max="5" width="7.00390625" style="2" customWidth="1"/>
    <col min="6" max="6" width="11.125" style="2" customWidth="1"/>
    <col min="7" max="7" width="7.00390625" style="2" customWidth="1"/>
    <col min="8" max="9" width="11.125" style="2" customWidth="1"/>
    <col min="10" max="10" width="7.00390625" style="2" customWidth="1"/>
    <col min="11" max="11" width="11.125" style="2" customWidth="1"/>
    <col min="12" max="12" width="7.00390625" style="2" customWidth="1"/>
    <col min="13" max="13" width="11.125" style="2" customWidth="1"/>
    <col min="14" max="16384" width="9.00390625" style="2" customWidth="1"/>
  </cols>
  <sheetData>
    <row r="1" spans="1:17" ht="25.5" customHeight="1">
      <c r="A1" s="3" t="s">
        <v>135</v>
      </c>
      <c r="B1" s="4"/>
      <c r="C1" s="4"/>
      <c r="D1" s="4"/>
      <c r="E1" s="4"/>
      <c r="F1" s="4"/>
      <c r="G1" s="4"/>
      <c r="H1" s="4"/>
      <c r="I1" s="4"/>
      <c r="J1" s="4"/>
      <c r="K1" s="4"/>
      <c r="L1" s="4"/>
      <c r="M1" s="20"/>
      <c r="N1" s="21"/>
      <c r="O1" s="21"/>
      <c r="P1" s="21"/>
      <c r="Q1" s="21"/>
    </row>
    <row r="2" spans="1:17" ht="42.75" customHeight="1">
      <c r="A2" s="141" t="s">
        <v>136</v>
      </c>
      <c r="B2" s="141"/>
      <c r="C2" s="141"/>
      <c r="D2" s="141"/>
      <c r="E2" s="141"/>
      <c r="F2" s="141"/>
      <c r="G2" s="141"/>
      <c r="H2" s="141"/>
      <c r="I2" s="141"/>
      <c r="J2" s="141"/>
      <c r="K2" s="141"/>
      <c r="L2" s="141"/>
      <c r="M2" s="141"/>
      <c r="N2" s="21"/>
      <c r="O2" s="21"/>
      <c r="P2" s="21"/>
      <c r="Q2" s="21"/>
    </row>
    <row r="3" spans="1:13" ht="25.5" customHeight="1">
      <c r="A3" s="142"/>
      <c r="B3" s="142"/>
      <c r="C3" s="142"/>
      <c r="D3" s="6"/>
      <c r="E3" s="6"/>
      <c r="F3" s="6"/>
      <c r="G3" s="6"/>
      <c r="H3" s="143"/>
      <c r="I3" s="6"/>
      <c r="J3" s="6"/>
      <c r="K3" s="6"/>
      <c r="L3" s="143"/>
      <c r="M3" s="22" t="s">
        <v>137</v>
      </c>
    </row>
    <row r="4" spans="1:13" ht="27" customHeight="1">
      <c r="A4" s="8" t="s">
        <v>138</v>
      </c>
      <c r="B4" s="9" t="s">
        <v>139</v>
      </c>
      <c r="C4" s="10" t="s">
        <v>140</v>
      </c>
      <c r="D4" s="11"/>
      <c r="E4" s="11"/>
      <c r="F4" s="11"/>
      <c r="G4" s="12"/>
      <c r="H4" s="10" t="s">
        <v>141</v>
      </c>
      <c r="I4" s="11"/>
      <c r="J4" s="11"/>
      <c r="K4" s="11"/>
      <c r="L4" s="12"/>
      <c r="M4" s="9" t="s">
        <v>142</v>
      </c>
    </row>
    <row r="5" spans="1:13" ht="40.5" customHeight="1">
      <c r="A5" s="13"/>
      <c r="B5" s="9"/>
      <c r="C5" s="9" t="s">
        <v>143</v>
      </c>
      <c r="D5" s="9" t="s">
        <v>144</v>
      </c>
      <c r="E5" s="9" t="s">
        <v>145</v>
      </c>
      <c r="F5" s="9" t="s">
        <v>91</v>
      </c>
      <c r="G5" s="9" t="s">
        <v>146</v>
      </c>
      <c r="H5" s="9" t="s">
        <v>143</v>
      </c>
      <c r="I5" s="9" t="s">
        <v>144</v>
      </c>
      <c r="J5" s="9" t="s">
        <v>145</v>
      </c>
      <c r="K5" s="9" t="s">
        <v>91</v>
      </c>
      <c r="L5" s="9" t="s">
        <v>146</v>
      </c>
      <c r="M5" s="9"/>
    </row>
    <row r="6" spans="1:13" ht="52.5" customHeight="1">
      <c r="A6" s="15" t="s">
        <v>147</v>
      </c>
      <c r="B6" s="144">
        <v>9971</v>
      </c>
      <c r="C6" s="144">
        <v>19124</v>
      </c>
      <c r="D6" s="16">
        <v>19117</v>
      </c>
      <c r="E6" s="145">
        <f aca="true" t="shared" si="0" ref="E6:E10">+D6/C6</f>
        <v>1</v>
      </c>
      <c r="F6" s="144">
        <v>19854</v>
      </c>
      <c r="G6" s="145">
        <f aca="true" t="shared" si="1" ref="G6:G10">+D6/F6-1</f>
        <v>-0.037</v>
      </c>
      <c r="H6" s="144">
        <v>19123</v>
      </c>
      <c r="I6" s="16">
        <v>19109</v>
      </c>
      <c r="J6" s="145">
        <f aca="true" t="shared" si="2" ref="J6:J10">+I6/H6</f>
        <v>0.999</v>
      </c>
      <c r="K6" s="144">
        <v>17676</v>
      </c>
      <c r="L6" s="145">
        <f aca="true" t="shared" si="3" ref="L6:L10">+I6/K6-1</f>
        <v>0.081</v>
      </c>
      <c r="M6" s="144">
        <f aca="true" t="shared" si="4" ref="M6:M9">+B6+D6-I6</f>
        <v>9979</v>
      </c>
    </row>
    <row r="7" spans="1:13" ht="52.5" customHeight="1">
      <c r="A7" s="15" t="s">
        <v>148</v>
      </c>
      <c r="B7" s="144">
        <v>11021</v>
      </c>
      <c r="C7" s="144">
        <v>8164</v>
      </c>
      <c r="D7" s="16">
        <v>10088</v>
      </c>
      <c r="E7" s="145">
        <f t="shared" si="0"/>
        <v>1.236</v>
      </c>
      <c r="F7" s="144">
        <v>8806</v>
      </c>
      <c r="G7" s="145">
        <f t="shared" si="1"/>
        <v>0.146</v>
      </c>
      <c r="H7" s="144">
        <v>6443</v>
      </c>
      <c r="I7" s="16">
        <v>8355</v>
      </c>
      <c r="J7" s="145">
        <f t="shared" si="2"/>
        <v>1.297</v>
      </c>
      <c r="K7" s="144">
        <v>7073</v>
      </c>
      <c r="L7" s="145">
        <f t="shared" si="3"/>
        <v>0.181</v>
      </c>
      <c r="M7" s="144">
        <f t="shared" si="4"/>
        <v>12754</v>
      </c>
    </row>
    <row r="8" spans="1:13" ht="52.5" customHeight="1">
      <c r="A8" s="15" t="s">
        <v>149</v>
      </c>
      <c r="B8" s="144">
        <v>4684</v>
      </c>
      <c r="C8" s="144">
        <v>17656</v>
      </c>
      <c r="D8" s="16">
        <v>17004</v>
      </c>
      <c r="E8" s="145">
        <f t="shared" si="0"/>
        <v>0.963</v>
      </c>
      <c r="F8" s="144">
        <v>15745</v>
      </c>
      <c r="G8" s="145">
        <f t="shared" si="1"/>
        <v>0.08</v>
      </c>
      <c r="H8" s="144">
        <v>15834</v>
      </c>
      <c r="I8" s="16">
        <v>17725</v>
      </c>
      <c r="J8" s="145">
        <f t="shared" si="2"/>
        <v>1.119</v>
      </c>
      <c r="K8" s="144">
        <v>14621</v>
      </c>
      <c r="L8" s="145">
        <f t="shared" si="3"/>
        <v>0.212</v>
      </c>
      <c r="M8" s="144">
        <f t="shared" si="4"/>
        <v>3963</v>
      </c>
    </row>
    <row r="9" spans="1:13" ht="52.5" customHeight="1">
      <c r="A9" s="15" t="s">
        <v>150</v>
      </c>
      <c r="B9" s="144">
        <v>4888</v>
      </c>
      <c r="C9" s="144">
        <v>2724</v>
      </c>
      <c r="D9" s="16">
        <v>2983</v>
      </c>
      <c r="E9" s="145">
        <f t="shared" si="0"/>
        <v>1.095</v>
      </c>
      <c r="F9" s="144">
        <v>2732</v>
      </c>
      <c r="G9" s="145">
        <f t="shared" si="1"/>
        <v>0.092</v>
      </c>
      <c r="H9" s="144">
        <v>1474</v>
      </c>
      <c r="I9" s="16">
        <v>1735</v>
      </c>
      <c r="J9" s="145">
        <f t="shared" si="2"/>
        <v>1.177</v>
      </c>
      <c r="K9" s="144">
        <v>1530</v>
      </c>
      <c r="L9" s="145">
        <f t="shared" si="3"/>
        <v>0.134</v>
      </c>
      <c r="M9" s="144">
        <f t="shared" si="4"/>
        <v>6136</v>
      </c>
    </row>
    <row r="10" spans="1:13" ht="52.5" customHeight="1">
      <c r="A10" s="18" t="s">
        <v>151</v>
      </c>
      <c r="B10" s="144">
        <f aca="true" t="shared" si="5" ref="B10:F10">SUM(B6:B9)</f>
        <v>30564</v>
      </c>
      <c r="C10" s="144">
        <f t="shared" si="5"/>
        <v>47668</v>
      </c>
      <c r="D10" s="144">
        <f t="shared" si="5"/>
        <v>49192</v>
      </c>
      <c r="E10" s="145">
        <f t="shared" si="0"/>
        <v>1.032</v>
      </c>
      <c r="F10" s="144">
        <f t="shared" si="5"/>
        <v>47137</v>
      </c>
      <c r="G10" s="145">
        <f t="shared" si="1"/>
        <v>0.044</v>
      </c>
      <c r="H10" s="144">
        <f aca="true" t="shared" si="6" ref="H10:K10">SUM(H6:H9)</f>
        <v>42874</v>
      </c>
      <c r="I10" s="144">
        <f t="shared" si="6"/>
        <v>46924</v>
      </c>
      <c r="J10" s="145">
        <f t="shared" si="2"/>
        <v>1.094</v>
      </c>
      <c r="K10" s="144">
        <f t="shared" si="6"/>
        <v>40900</v>
      </c>
      <c r="L10" s="145">
        <f t="shared" si="3"/>
        <v>0.147</v>
      </c>
      <c r="M10" s="144">
        <f>SUM(M6:M9)</f>
        <v>32832</v>
      </c>
    </row>
  </sheetData>
  <sheetProtection selectLockedCells="1" selectUnlockedCells="1"/>
  <mergeCells count="6">
    <mergeCell ref="A2:M2"/>
    <mergeCell ref="C4:G4"/>
    <mergeCell ref="H4:L4"/>
    <mergeCell ref="A4:A5"/>
    <mergeCell ref="B4:B5"/>
    <mergeCell ref="M4:M5"/>
  </mergeCells>
  <printOptions horizontalCentered="1"/>
  <pageMargins left="0.35" right="0.35" top="0.79" bottom="0.79" header="0.51" footer="0.51"/>
  <pageSetup fitToHeight="0" horizontalDpi="600" verticalDpi="600" orientation="landscape" paperSize="9" scale="90"/>
</worksheet>
</file>

<file path=xl/worksheets/sheet9.xml><?xml version="1.0" encoding="utf-8"?>
<worksheet xmlns="http://schemas.openxmlformats.org/spreadsheetml/2006/main" xmlns:r="http://schemas.openxmlformats.org/officeDocument/2006/relationships">
  <dimension ref="A3:G28"/>
  <sheetViews>
    <sheetView zoomScaleSheetLayoutView="130" workbookViewId="0" topLeftCell="A11">
      <selection activeCell="F10" sqref="F10"/>
    </sheetView>
  </sheetViews>
  <sheetFormatPr defaultColWidth="9.00390625" defaultRowHeight="14.25"/>
  <cols>
    <col min="1" max="1" width="7.00390625" style="0" customWidth="1"/>
    <col min="2" max="2" width="59.125" style="0" customWidth="1"/>
  </cols>
  <sheetData>
    <row r="3" spans="1:3" ht="20.25">
      <c r="A3" s="131" t="s">
        <v>152</v>
      </c>
      <c r="C3" s="131"/>
    </row>
    <row r="4" ht="60" customHeight="1"/>
    <row r="5" ht="25.5">
      <c r="B5" s="132" t="s">
        <v>153</v>
      </c>
    </row>
    <row r="6" ht="18.75" customHeight="1">
      <c r="B6" s="132"/>
    </row>
    <row r="7" ht="18" customHeight="1">
      <c r="B7" s="133" t="s">
        <v>154</v>
      </c>
    </row>
    <row r="8" ht="66" customHeight="1"/>
    <row r="9" spans="2:7" ht="20.25" customHeight="1">
      <c r="B9" s="134" t="s">
        <v>155</v>
      </c>
      <c r="C9" s="72"/>
      <c r="D9" s="72"/>
      <c r="E9" s="72"/>
      <c r="F9" s="72"/>
      <c r="G9" s="72"/>
    </row>
    <row r="10" ht="20.25" customHeight="1">
      <c r="B10" s="135"/>
    </row>
    <row r="11" spans="2:7" ht="20.25" customHeight="1">
      <c r="B11" s="134" t="s">
        <v>156</v>
      </c>
      <c r="C11" s="72"/>
      <c r="D11" s="72"/>
      <c r="E11" s="72"/>
      <c r="F11" s="72"/>
      <c r="G11" s="72"/>
    </row>
    <row r="12" ht="20.25" customHeight="1">
      <c r="B12" s="135"/>
    </row>
    <row r="13" spans="2:7" ht="20.25" customHeight="1">
      <c r="B13" s="134" t="s">
        <v>157</v>
      </c>
      <c r="C13" s="72"/>
      <c r="D13" s="72"/>
      <c r="E13" s="72"/>
      <c r="F13" s="72"/>
      <c r="G13" s="72"/>
    </row>
    <row r="14" ht="20.25" customHeight="1">
      <c r="B14" s="135"/>
    </row>
    <row r="15" spans="2:6" ht="20.25" customHeight="1">
      <c r="B15" s="136" t="s">
        <v>158</v>
      </c>
      <c r="C15" s="137"/>
      <c r="D15" s="137"/>
      <c r="E15" s="137"/>
      <c r="F15" s="137"/>
    </row>
    <row r="16" ht="20.25" customHeight="1">
      <c r="B16" s="135"/>
    </row>
    <row r="17" spans="2:7" ht="20.25" customHeight="1">
      <c r="B17" s="134" t="s">
        <v>159</v>
      </c>
      <c r="C17" s="72"/>
      <c r="D17" s="72"/>
      <c r="E17" s="72"/>
      <c r="F17" s="72"/>
      <c r="G17" s="72"/>
    </row>
    <row r="18" ht="20.25" customHeight="1">
      <c r="B18" s="135"/>
    </row>
    <row r="19" spans="2:7" ht="20.25" customHeight="1">
      <c r="B19" s="134" t="s">
        <v>160</v>
      </c>
      <c r="C19" s="72"/>
      <c r="D19" s="72"/>
      <c r="E19" s="72"/>
      <c r="F19" s="72"/>
      <c r="G19" s="72"/>
    </row>
    <row r="20" ht="20.25" customHeight="1">
      <c r="B20" s="138"/>
    </row>
    <row r="23" ht="91.5" customHeight="1"/>
    <row r="26" ht="20.25">
      <c r="B26" s="139" t="s">
        <v>8</v>
      </c>
    </row>
    <row r="27" ht="20.25">
      <c r="B27" s="139"/>
    </row>
    <row r="28" ht="20.25">
      <c r="B28" s="140">
        <v>43116</v>
      </c>
    </row>
  </sheetData>
  <sheetProtection/>
  <printOptions horizontalCentered="1"/>
  <pageMargins left="0.79" right="0.75" top="0.79" bottom="0.79" header="0" footer="0"/>
  <pageSetup firstPageNumber="10"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ytczj</dc:creator>
  <cp:keywords/>
  <dc:description/>
  <cp:lastModifiedBy>null,null,预算经办</cp:lastModifiedBy>
  <cp:lastPrinted>2016-12-26T06:34:08Z</cp:lastPrinted>
  <dcterms:created xsi:type="dcterms:W3CDTF">2010-01-01T08:09:19Z</dcterms:created>
  <dcterms:modified xsi:type="dcterms:W3CDTF">2018-01-17T08:39:35Z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