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tabRatio="944" firstSheet="8" activeTab="12"/>
  </bookViews>
  <sheets>
    <sheet name="0000000" sheetId="1" state="veryHidden" r:id="rId1"/>
    <sheet name="附件一" sheetId="2" r:id="rId2"/>
    <sheet name="19一般收入" sheetId="3" r:id="rId3"/>
    <sheet name="19一般支出" sheetId="4" r:id="rId4"/>
    <sheet name="19基金收入" sheetId="5" r:id="rId5"/>
    <sheet name="19基金支出" sheetId="6" r:id="rId6"/>
    <sheet name="19地方国有资本经营预算执行表" sheetId="7" r:id="rId7"/>
    <sheet name="19社保基金预算执行表" sheetId="8" r:id="rId8"/>
    <sheet name="附件二" sheetId="9" r:id="rId9"/>
    <sheet name="20一般收入" sheetId="10" r:id="rId10"/>
    <sheet name="20一般支出（功能科目）" sheetId="11" r:id="rId11"/>
    <sheet name="20一般支出（经济科目）" sheetId="12" r:id="rId12"/>
    <sheet name="20县级“三保”支出需求情况表 （总）" sheetId="13" r:id="rId13"/>
    <sheet name="20县级“三保”支出预算汇总表" sheetId="14" r:id="rId14"/>
    <sheet name="20县级“三保”支出预算财力安排情况表" sheetId="15" r:id="rId15"/>
    <sheet name="20基金收入" sheetId="16" r:id="rId16"/>
    <sheet name="20基金支出" sheetId="17" r:id="rId17"/>
    <sheet name="20国有资本经营预算表" sheetId="18" r:id="rId18"/>
    <sheet name="20社保基金预算表" sheetId="19" r:id="rId19"/>
  </sheets>
  <externalReferences>
    <externalReference r:id="rId22"/>
    <externalReference r:id="rId23"/>
  </externalReferences>
  <definedNames>
    <definedName name="_xlnm.Print_Area" localSheetId="6">'19地方国有资本经营预算执行表'!$A$1:$L$16</definedName>
    <definedName name="_xlnm.Print_Area" localSheetId="4">'19基金收入'!$A$1:$F$13</definedName>
    <definedName name="_xlnm.Print_Area" localSheetId="5">'19基金支出'!$A$1:$E$13</definedName>
    <definedName name="_xlnm.Print_Area" localSheetId="7">'19社保基金预算执行表'!$A$1:$M$9</definedName>
    <definedName name="_xlnm.Print_Area" localSheetId="2">'19一般收入'!$A$1:$F$32</definedName>
    <definedName name="_xlnm.Print_Area" localSheetId="3">'19一般支出'!$A$1:$F$26</definedName>
    <definedName name="_xlnm.Print_Area" localSheetId="17">'20国有资本经营预算表'!$A$1:$K$32</definedName>
    <definedName name="_xlnm.Print_Area" localSheetId="15">'20基金收入'!$A$1:$E$13</definedName>
    <definedName name="_xlnm.Print_Area" localSheetId="16">'20基金支出'!$A$1:$I$15</definedName>
    <definedName name="_xlnm.Print_Area" localSheetId="18">'20社保基金预算表'!$A$1:$J$9</definedName>
    <definedName name="_xlnm.Print_Area" localSheetId="9">'20一般收入'!$A$1:$E$32</definedName>
    <definedName name="_xlnm.Print_Area" localSheetId="10">'20一般支出（功能科目）'!$A$1:$I$28</definedName>
    <definedName name="_xlnm.Print_Area" localSheetId="11">'20一般支出（经济科目）'!$A$1:$C$80</definedName>
    <definedName name="_xlnm.Print_Area" localSheetId="8">'附件二'!$A$1:$B$28</definedName>
    <definedName name="_xlnm.Print_Area" localSheetId="1">'附件一'!$A$1:$C$21</definedName>
    <definedName name="_xlnm.Print_Titles" localSheetId="4">'19基金收入'!$1:$4</definedName>
    <definedName name="_xlnm.Print_Titles" localSheetId="5">'19基金支出'!$1:$4</definedName>
    <definedName name="_xlnm.Print_Titles" localSheetId="2">'19一般收入'!$1:$4</definedName>
    <definedName name="_xlnm.Print_Titles" localSheetId="17">'20国有资本经营预算表'!$4:$4</definedName>
    <definedName name="_xlnm.Print_Titles" localSheetId="15">'20基金收入'!$1:$4</definedName>
    <definedName name="_xlnm.Print_Titles" localSheetId="16">'20基金支出'!$1:$4</definedName>
    <definedName name="_xlnm.Print_Titles" localSheetId="10">'20一般支出（功能科目）'!$1:$4</definedName>
    <definedName name="_xlnm.Print_Titles" localSheetId="11">'20一般支出（经济科目）'!$4:$4</definedName>
    <definedName name="_xlnm.Print_Titles">#N/A</definedName>
    <definedName name="收入科目" localSheetId="7">'[1]收入科目表'!$E$6:$E$45</definedName>
    <definedName name="收入科目" localSheetId="18">'[1]收入科目表'!$E$6:$E$45</definedName>
    <definedName name="收入科目">'[1]收入科目表'!$E$6:$E$45</definedName>
    <definedName name="支出科目" localSheetId="7">'[1]支出科目表'!$D$6:$D$67</definedName>
    <definedName name="支出科目" localSheetId="18">'[1]支出科目表'!$D$6:$D$67</definedName>
    <definedName name="支出科目">'[1]支出科目表'!$D$6:$D$67</definedName>
    <definedName name="总表">#N/A</definedName>
    <definedName name="_xlnm.Print_Titles" localSheetId="12">'20县级“三保”支出需求情况表 （总）'!$4:$4</definedName>
    <definedName name="_xlnm.Print_Titles" localSheetId="14">'20县级“三保”支出预算财力安排情况表'!$4:$5</definedName>
    <definedName name="_xlnm.Print_Titles" localSheetId="13">'20县级“三保”支出预算汇总表'!$4:$4</definedName>
    <definedName name="_xlnm.Print_Area" localSheetId="12">'20县级“三保”支出需求情况表 （总）'!$B$1:$I$35</definedName>
    <definedName name="_xlnm.Print_Area" localSheetId="13">'20县级“三保”支出预算汇总表'!$D$1:$I$25</definedName>
    <definedName name="_xlnm.Print_Area" localSheetId="14">'20县级“三保”支出预算财力安排情况表'!$D$1:$O$27</definedName>
  </definedNames>
  <calcPr fullCalcOnLoad="1" fullPrecision="0"/>
</workbook>
</file>

<file path=xl/sharedStrings.xml><?xml version="1.0" encoding="utf-8"?>
<sst xmlns="http://schemas.openxmlformats.org/spreadsheetml/2006/main" count="1094" uniqueCount="535">
  <si>
    <t>附件一</t>
  </si>
  <si>
    <t xml:space="preserve">  永泰县2019年预算执行情况表目录</t>
  </si>
  <si>
    <t>　　1．永泰县2019年一般公共预算收入执行情况表</t>
  </si>
  <si>
    <t>　　2．永泰县2019年一般公共预算支出执行情况表</t>
  </si>
  <si>
    <t>　　3．永泰县2019年基金预算收入执行情况表</t>
  </si>
  <si>
    <t>　　4．永泰县2019年基金预算支出执行情况表</t>
  </si>
  <si>
    <t>　　5．永泰县2019年国有资本经营预算执行情况表</t>
  </si>
  <si>
    <t>　　6．永泰县2019年社保基金预算执行情况表</t>
  </si>
  <si>
    <t>表1</t>
  </si>
  <si>
    <t>永泰县2019年一般公共预算收入执行情况表</t>
  </si>
  <si>
    <t>单位：万元</t>
  </si>
  <si>
    <t>项    目</t>
  </si>
  <si>
    <t>预算数</t>
  </si>
  <si>
    <t>实际完成数</t>
  </si>
  <si>
    <t>上年
完成数</t>
  </si>
  <si>
    <t>增长%</t>
  </si>
  <si>
    <t>金额</t>
  </si>
  <si>
    <t>完成%</t>
  </si>
  <si>
    <t xml:space="preserve">一、地方一般公共预算收入 </t>
  </si>
  <si>
    <t>1、税收收入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</si>
  <si>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</si>
  <si>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</si>
  <si>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</si>
  <si>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</si>
  <si>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</si>
  <si>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</si>
  <si>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</si>
  <si>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</si>
  <si>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</si>
  <si>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</si>
  <si>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</si>
  <si>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</si>
  <si>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</si>
  <si>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</si>
  <si>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2、非税收入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</si>
  <si>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</si>
  <si>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</si>
  <si>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</si>
  <si>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</si>
  <si>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</si>
  <si>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</si>
  <si>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</si>
  <si>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</si>
  <si>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二、中央一般公共预算收入</t>
  </si>
  <si>
    <t>三、一般公共预算总收入</t>
  </si>
  <si>
    <t>表2</t>
  </si>
  <si>
    <t>永泰县2019年一般公共预算支出执行情况表</t>
  </si>
  <si>
    <t>2018年
支出数　</t>
  </si>
  <si>
    <t>2019年　</t>
  </si>
  <si>
    <t>增减说明</t>
  </si>
  <si>
    <t>支出数</t>
  </si>
  <si>
    <t>增减额</t>
  </si>
  <si>
    <t>增减%</t>
  </si>
  <si>
    <t>一般公共预算支出合计</t>
  </si>
  <si>
    <t xml:space="preserve">   1、一般公共服务支出</t>
  </si>
  <si>
    <t>主要是人员经费增加</t>
  </si>
  <si>
    <t xml:space="preserve">   2、国防支出</t>
  </si>
  <si>
    <t>项目业务经费减少</t>
  </si>
  <si>
    <t>八项支出</t>
  </si>
  <si>
    <t xml:space="preserve">   3、公共安全支出</t>
  </si>
  <si>
    <t xml:space="preserve">   4、教育支出</t>
  </si>
  <si>
    <t>民生支出</t>
  </si>
  <si>
    <t xml:space="preserve">   5、科学技术支出</t>
  </si>
  <si>
    <t>上级补助增加</t>
  </si>
  <si>
    <t xml:space="preserve">   6、文化旅游体育与传媒支出</t>
  </si>
  <si>
    <t>上级补助及项目业务经费增加</t>
  </si>
  <si>
    <t xml:space="preserve">   7、社会保障和就业支出</t>
  </si>
  <si>
    <t>职业年金、养老金单位补缴以及退休费增加</t>
  </si>
  <si>
    <t xml:space="preserve">   8、卫生健康支出</t>
  </si>
  <si>
    <t>卫生医改项目债务资金及上级补助减少</t>
  </si>
  <si>
    <t xml:space="preserve">   9、节能环保支出</t>
  </si>
  <si>
    <t xml:space="preserve">   10、城乡社区支出</t>
  </si>
  <si>
    <t>一次性债券资金及项目资本金减少</t>
  </si>
  <si>
    <t xml:space="preserve">   11、农林水支出</t>
  </si>
  <si>
    <t>高标准农田项目等上级补助增加</t>
  </si>
  <si>
    <t xml:space="preserve">   12、交通运输支出</t>
  </si>
  <si>
    <t xml:space="preserve">   13、资源勘探信息等支出</t>
  </si>
  <si>
    <t>塘前绿色食品产业园债券资金等项目一次性资金减少</t>
  </si>
  <si>
    <t xml:space="preserve">   14、商业服务业等支出</t>
  </si>
  <si>
    <t>一次性项目资本金减少</t>
  </si>
  <si>
    <t xml:space="preserve">   15、自然资源海洋气象等支出</t>
  </si>
  <si>
    <t xml:space="preserve">   16、住房保障支出</t>
  </si>
  <si>
    <t>主要是安置房项目债券资金支出科目调整形成减少</t>
  </si>
  <si>
    <t xml:space="preserve">   17、粮油物资储备支出</t>
  </si>
  <si>
    <t xml:space="preserve">   18、灾害防治及应急管理支出</t>
  </si>
  <si>
    <t>机构改革新增支出</t>
  </si>
  <si>
    <t xml:space="preserve">   19、债务付息支出</t>
  </si>
  <si>
    <t>债券付息增加</t>
  </si>
  <si>
    <t xml:space="preserve">   20、其他支出</t>
  </si>
  <si>
    <t>表3</t>
  </si>
  <si>
    <t>永泰县2019年基金预算收入执行情况表</t>
  </si>
  <si>
    <t>上年
同期</t>
  </si>
  <si>
    <t>一、政府性基金收入</t>
  </si>
  <si>
    <t>国有土地使用权出让金收入</t>
  </si>
  <si>
    <t>国有土地收益基金收入</t>
  </si>
  <si>
    <t>农业土地开发资金收入</t>
  </si>
  <si>
    <t>城市基础设施配套费收入</t>
  </si>
  <si>
    <t>污水处理费收入</t>
  </si>
  <si>
    <t>彩票公益金收入</t>
  </si>
  <si>
    <t>其他政府性基金收入</t>
  </si>
  <si>
    <t>表4</t>
  </si>
  <si>
    <t>永泰县2019年基金预算支出执行情况表</t>
  </si>
  <si>
    <t>项          目</t>
  </si>
  <si>
    <t>一、政府性基金支出合计</t>
  </si>
  <si>
    <t xml:space="preserve"> 国有土地使用权出让收入安排的支出</t>
  </si>
  <si>
    <t xml:space="preserve"> 国有土地收益基金支出</t>
  </si>
  <si>
    <t xml:space="preserve"> 农业土地开发资金支出</t>
  </si>
  <si>
    <t>城市基础设施配套费安排的支出</t>
  </si>
  <si>
    <t>污水处理费收入安排的支出</t>
  </si>
  <si>
    <t xml:space="preserve"> 彩票公益金安排的支出</t>
  </si>
  <si>
    <t xml:space="preserve"> 其他各项政府性基金支出</t>
  </si>
  <si>
    <t>表5</t>
  </si>
  <si>
    <t>永泰县2019年国有资本经营预算执行情况表</t>
  </si>
  <si>
    <t>收          入</t>
  </si>
  <si>
    <t>支          出</t>
  </si>
  <si>
    <t>项        目</t>
  </si>
  <si>
    <t>上  年</t>
  </si>
  <si>
    <t>同  期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</si>
  <si>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</si>
  <si>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</si>
  <si>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</si>
  <si>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</si>
  <si>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</si>
  <si>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</si>
  <si>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</si>
  <si>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</si>
  <si>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
　　预算收入</t>
  </si>
  <si>
    <t>五、其他国有资本经营预算支出</t>
  </si>
  <si>
    <t>本年收入合计</t>
  </si>
  <si>
    <t>本年支出合计</t>
  </si>
  <si>
    <t>上年结转</t>
  </si>
  <si>
    <t>结转下年</t>
  </si>
  <si>
    <t>收 入 总 计</t>
  </si>
  <si>
    <t>支 出 总 计</t>
  </si>
  <si>
    <t>表6</t>
  </si>
  <si>
    <t>永泰县2019年社保基金预算执行情况表</t>
  </si>
  <si>
    <t>单位:万元</t>
  </si>
  <si>
    <t>险  种</t>
  </si>
  <si>
    <t>2018年
收支结余</t>
  </si>
  <si>
    <t>基 金 收 入</t>
  </si>
  <si>
    <t>基 金 支 出</t>
  </si>
  <si>
    <t>2019年
收支结余</t>
  </si>
  <si>
    <t>2019年
预算数</t>
  </si>
  <si>
    <t>2019年
实际完成数</t>
  </si>
  <si>
    <t>完成
％</t>
  </si>
  <si>
    <t>增减
％</t>
  </si>
  <si>
    <t>机关事业单位养老保险基金</t>
  </si>
  <si>
    <t>城乡居民社会养老保险基金</t>
  </si>
  <si>
    <t>合   计</t>
  </si>
  <si>
    <t>附件二</t>
  </si>
  <si>
    <t>　永泰县2020年预算收支预期表目录</t>
  </si>
  <si>
    <t>　　　　　 　 　　（草案）</t>
  </si>
  <si>
    <t>1．永泰县2020年一般公共预算收入预期表</t>
  </si>
  <si>
    <t>2．永泰县2020年一般公共预算支出情况表</t>
  </si>
  <si>
    <t>3．永泰县2020年本级一般公共预算支出经济分类情况表</t>
  </si>
  <si>
    <t>4．2020年县级“三保”支出省定标准需求情况表</t>
  </si>
  <si>
    <t>5．2020年“三保”支出实际预算安排情况表</t>
  </si>
  <si>
    <t>6．2020年“三保”支出实际预算的财力来源分配情况表</t>
  </si>
  <si>
    <t>7．永泰县2020年基金预算收入预期表</t>
  </si>
  <si>
    <t>8．永泰县2020年基金预算支出情况表</t>
  </si>
  <si>
    <t>9．永泰县2020年国有资本经营预算收支情况表</t>
  </si>
  <si>
    <t>10．永泰县2020年社保基金预算收支情况表</t>
  </si>
  <si>
    <t>永泰县2020年一般公共预算收入预期表</t>
  </si>
  <si>
    <t>2019年
收入完成数</t>
  </si>
  <si>
    <t>2020年预算数　</t>
  </si>
  <si>
    <t>收入数</t>
  </si>
  <si>
    <t>比增%</t>
  </si>
  <si>
    <t>一、地方一般公共预算收入</t>
  </si>
  <si>
    <t>2019年</t>
  </si>
  <si>
    <t>2020年</t>
  </si>
  <si>
    <t>　　　其中：教育费附加收入</t>
  </si>
  <si>
    <t>从地方土地出让收益计提的教育资金收入</t>
  </si>
  <si>
    <t>农田水利建设资金收入</t>
  </si>
  <si>
    <t>残疾人就业保障金收入</t>
  </si>
  <si>
    <t>森林植被恢复费收入</t>
  </si>
  <si>
    <t>永泰县2020年一般公共预算支出情况表</t>
  </si>
  <si>
    <t>2019年预算数</t>
  </si>
  <si>
    <t>支出数　</t>
  </si>
  <si>
    <t>其中：</t>
  </si>
  <si>
    <t>剔除上级
项目补助
后增减额</t>
  </si>
  <si>
    <t>同口径　
增长%</t>
  </si>
  <si>
    <t>可统筹的
财力安排</t>
  </si>
  <si>
    <t>项目转移支
付补助安排</t>
  </si>
  <si>
    <t>　　一般公共服务支出</t>
  </si>
  <si>
    <t>　　国防支出</t>
  </si>
  <si>
    <t>　　公共安全支出</t>
  </si>
  <si>
    <t>　　教育支出</t>
  </si>
  <si>
    <t>　　科学技术支出</t>
  </si>
  <si>
    <t>　　文化旅游体育与传媒支出</t>
  </si>
  <si>
    <t>　　社会保障和就业支出</t>
  </si>
  <si>
    <t>　　卫生健康支出</t>
  </si>
  <si>
    <t>　　节能环保支出</t>
  </si>
  <si>
    <t>　　城乡社区支出</t>
  </si>
  <si>
    <t>　　农林水支出</t>
  </si>
  <si>
    <t>　　交通运输支出</t>
  </si>
  <si>
    <t>　　资源勘探信息等支出</t>
  </si>
  <si>
    <t>　　商业服务业等支出</t>
  </si>
  <si>
    <t>　　自然资源海洋气象等支出</t>
  </si>
  <si>
    <t>　　住房保障支出</t>
  </si>
  <si>
    <t>　　粮油物资储备支出</t>
  </si>
  <si>
    <t>　　灾害防治及应急管理支出</t>
  </si>
  <si>
    <t>　　预备费</t>
  </si>
  <si>
    <t>　　债务付息支出</t>
  </si>
  <si>
    <t>　　其他支出</t>
  </si>
  <si>
    <t>永泰县2020年一般公共预算支出经济分类情况表</t>
  </si>
  <si>
    <t>项   目</t>
  </si>
  <si>
    <t>当年预算数</t>
  </si>
  <si>
    <t>其中：
  基本支出预算数</t>
  </si>
  <si>
    <t>总   计</t>
  </si>
  <si>
    <t>一、机关工资福利支出</t>
  </si>
  <si>
    <t>机关工资福利支出</t>
  </si>
  <si>
    <t>小计</t>
  </si>
  <si>
    <t>工资奖金津补贴</t>
  </si>
  <si>
    <t>工资奖金津补贴(50101)</t>
  </si>
  <si>
    <t>社会保障缴费</t>
  </si>
  <si>
    <t>社会保障缴费(50102)</t>
  </si>
  <si>
    <t>住房公积金</t>
  </si>
  <si>
    <t>住房公积金(50103)</t>
  </si>
  <si>
    <t>其他工资福利支出</t>
  </si>
  <si>
    <t>其他工资福利支出(50199)</t>
  </si>
  <si>
    <t>二、机关商品和服务支出</t>
  </si>
  <si>
    <t>机关商品和服务支出</t>
  </si>
  <si>
    <t>办公经费</t>
  </si>
  <si>
    <t>办公经费(50201)</t>
  </si>
  <si>
    <t>会议费</t>
  </si>
  <si>
    <t>会议费(50202)</t>
  </si>
  <si>
    <t>培训费</t>
  </si>
  <si>
    <t>培训费(50203)</t>
  </si>
  <si>
    <t>专用材料购置费</t>
  </si>
  <si>
    <t>专用材料购置费(50204)</t>
  </si>
  <si>
    <t>委托业务费</t>
  </si>
  <si>
    <t>委托业务费(50205)</t>
  </si>
  <si>
    <t>公务接待费</t>
  </si>
  <si>
    <t>公务接待费(50206)</t>
  </si>
  <si>
    <t>因公出国（境）费用</t>
  </si>
  <si>
    <t>因公出国（境）?用(50207)</t>
  </si>
  <si>
    <t>公务用车运行维护费</t>
  </si>
  <si>
    <t>公务用车运行维护费(50208)</t>
  </si>
  <si>
    <t>维修（护）费</t>
  </si>
  <si>
    <t>维修（护）费(50209)</t>
  </si>
  <si>
    <t>其他商品和服务支出</t>
  </si>
  <si>
    <t>其他商品和服务支出(50299)</t>
  </si>
  <si>
    <t>三、机关资本性支出（一）</t>
  </si>
  <si>
    <t>机关资本性支出（一）</t>
  </si>
  <si>
    <t>房屋建筑物购建</t>
  </si>
  <si>
    <t>房屋建筑物购建(50301)</t>
  </si>
  <si>
    <t>基础设施建设</t>
  </si>
  <si>
    <t>基础设施建设(50302)</t>
  </si>
  <si>
    <t>公务用车购置</t>
  </si>
  <si>
    <t>公务用车购置(50303)</t>
  </si>
  <si>
    <t>土地征迁补偿和安置支出</t>
  </si>
  <si>
    <t>土地征迁补偿和安置支出(50305)</t>
  </si>
  <si>
    <t>设备购置</t>
  </si>
  <si>
    <t>设备购置(50306)</t>
  </si>
  <si>
    <t>大型修缮</t>
  </si>
  <si>
    <t>大型修缮(50307)</t>
  </si>
  <si>
    <t>其他资本性支出</t>
  </si>
  <si>
    <t>其他资本性支出(50399)</t>
  </si>
  <si>
    <t>四、机关资本性支出（二）</t>
  </si>
  <si>
    <t>机关资本性支出（二）</t>
  </si>
  <si>
    <t>房屋建筑物购建(50401)</t>
  </si>
  <si>
    <t>基础设施建设(50402)</t>
  </si>
  <si>
    <t>公务用车购置(50403)</t>
  </si>
  <si>
    <t>设备购置(50404)</t>
  </si>
  <si>
    <t>大型修缮(50405)</t>
  </si>
  <si>
    <t>其他资本性支出(50499)</t>
  </si>
  <si>
    <t>五、对事业单位经常性补助</t>
  </si>
  <si>
    <t>对事业单位经常性补助</t>
  </si>
  <si>
    <t>工资福利支出</t>
  </si>
  <si>
    <t>工资福利支出(50501)</t>
  </si>
  <si>
    <t>商品和服务支出</t>
  </si>
  <si>
    <t>商品和服务支出(50502)</t>
  </si>
  <si>
    <t>其他对事业单位补助</t>
  </si>
  <si>
    <t>其他对事业单位补助(50599)</t>
  </si>
  <si>
    <t>六、对事业单位资本性补助</t>
  </si>
  <si>
    <t>对事业单位资本性补助</t>
  </si>
  <si>
    <t>资本性支出（一）</t>
  </si>
  <si>
    <t>?本性支出（一）(50601)</t>
  </si>
  <si>
    <t>资本性支出（二）</t>
  </si>
  <si>
    <t>?本性支出（二）(50602)</t>
  </si>
  <si>
    <t>七、对企业补助</t>
  </si>
  <si>
    <t>对企业补助</t>
  </si>
  <si>
    <t>费用补贴</t>
  </si>
  <si>
    <t>费用补贴(50701)</t>
  </si>
  <si>
    <t>利息补贴</t>
  </si>
  <si>
    <t>利息补贴(50702)</t>
  </si>
  <si>
    <t>其他对企业补助</t>
  </si>
  <si>
    <t>其他对企业补助(50799)</t>
  </si>
  <si>
    <t>八、对企业资本性支出</t>
  </si>
  <si>
    <t>对企业资本性支出</t>
  </si>
  <si>
    <t>对企业资本性支出（一）</t>
  </si>
  <si>
    <t>对企业资本性支出（一）(50801)</t>
  </si>
  <si>
    <t>对企业资本性支出（二）</t>
  </si>
  <si>
    <t>对企业资本性支出（二）(50802)</t>
  </si>
  <si>
    <t>九、对个人和家庭的补助</t>
  </si>
  <si>
    <t>对个人和家庭的补助</t>
  </si>
  <si>
    <t>社会福利和救助</t>
  </si>
  <si>
    <t>社会福利和救助(50901)</t>
  </si>
  <si>
    <t>助学金</t>
  </si>
  <si>
    <t>助学金(50902)</t>
  </si>
  <si>
    <t>个人农业生产补贴</t>
  </si>
  <si>
    <t>个人农业生产补贴(50903)</t>
  </si>
  <si>
    <t>离退休费</t>
  </si>
  <si>
    <t>离退休费(50905)</t>
  </si>
  <si>
    <t>其他对个人和家庭补助</t>
  </si>
  <si>
    <t>其他对个人和家庭补助(50999)</t>
  </si>
  <si>
    <t>十、对社会保障基金补助</t>
  </si>
  <si>
    <t>对社会保障基金补助</t>
  </si>
  <si>
    <t>对社会保险基金补助</t>
  </si>
  <si>
    <t>对社会保险基金补助(51002)</t>
  </si>
  <si>
    <t>补充全国社会保障基金</t>
  </si>
  <si>
    <t>补充全国社会保障基金(51003)</t>
  </si>
  <si>
    <t>十一、债务利息及费用支出</t>
  </si>
  <si>
    <t>债务利息及费用支出</t>
  </si>
  <si>
    <t>国内债务付息</t>
  </si>
  <si>
    <t>国内债务付息(51101)</t>
  </si>
  <si>
    <t>国外债务付息</t>
  </si>
  <si>
    <t>国外债务付息(51102)</t>
  </si>
  <si>
    <t>国内债务发行费用</t>
  </si>
  <si>
    <t>国内债务发行费用(51103)</t>
  </si>
  <si>
    <t>国外债务发行费用</t>
  </si>
  <si>
    <t>国外债务发行费用(51104)</t>
  </si>
  <si>
    <t>十二、债务还本支出</t>
  </si>
  <si>
    <t>债务还本支出</t>
  </si>
  <si>
    <t>国内债务还本</t>
  </si>
  <si>
    <t>国内债务还本(51201)</t>
  </si>
  <si>
    <t>国外债务还本</t>
  </si>
  <si>
    <t>国外债务还本(51202)</t>
  </si>
  <si>
    <t>十三、转移性支出</t>
  </si>
  <si>
    <t>转移性支出</t>
  </si>
  <si>
    <t>上下级政府间转移性支出</t>
  </si>
  <si>
    <t>上下级政府间转移性支出(51301)</t>
  </si>
  <si>
    <t>援助其他地区支出</t>
  </si>
  <si>
    <t>援助其他地区支出(51302)</t>
  </si>
  <si>
    <t>债务转贷</t>
  </si>
  <si>
    <t>债务转贷(51303)</t>
  </si>
  <si>
    <t>调出资金</t>
  </si>
  <si>
    <t>调出资金(51304)</t>
  </si>
  <si>
    <t>十四、预备费及预留</t>
  </si>
  <si>
    <t>预备费及预留</t>
  </si>
  <si>
    <t>预备费</t>
  </si>
  <si>
    <t>预备费(51401)</t>
  </si>
  <si>
    <t>预留</t>
  </si>
  <si>
    <t>预留(51402)</t>
  </si>
  <si>
    <t>十五、其他支出</t>
  </si>
  <si>
    <t>其他支出</t>
  </si>
  <si>
    <t>赠与</t>
  </si>
  <si>
    <t>赠与(59906)</t>
  </si>
  <si>
    <t>国家赔偿费用支出</t>
  </si>
  <si>
    <t>国家赔偿费用支出(59907)</t>
  </si>
  <si>
    <t>对民间非营利组织和群众性自治组织补贴</t>
  </si>
  <si>
    <t>对民间非营利组织和群众性自治组织补贴(59908)</t>
  </si>
  <si>
    <t>其他支出(59999)</t>
  </si>
  <si>
    <t>2020年县级“三保”支出省定标准需求情况表</t>
  </si>
  <si>
    <t>类代码</t>
  </si>
  <si>
    <t>项目（类）</t>
  </si>
  <si>
    <t>款代码</t>
  </si>
  <si>
    <t>项目（款）</t>
  </si>
  <si>
    <t>项代码</t>
  </si>
  <si>
    <t>项目（项）</t>
  </si>
  <si>
    <t>对应标准</t>
  </si>
  <si>
    <t>对应数量
（人）</t>
  </si>
  <si>
    <t>按省定标准和范围
测算的资金需求</t>
  </si>
  <si>
    <t>合计</t>
  </si>
  <si>
    <t>101</t>
  </si>
  <si>
    <t>保工资（人员经费）</t>
  </si>
  <si>
    <t>101101</t>
  </si>
  <si>
    <t>在职基本工资</t>
  </si>
  <si>
    <t>101101101</t>
  </si>
  <si>
    <t>101102</t>
  </si>
  <si>
    <t>在职年终一次性奖金</t>
  </si>
  <si>
    <t>101102101</t>
  </si>
  <si>
    <t>101103</t>
  </si>
  <si>
    <t>离休人员经费</t>
  </si>
  <si>
    <t>101103101</t>
  </si>
  <si>
    <t>101104</t>
  </si>
  <si>
    <t>地方津补贴</t>
  </si>
  <si>
    <t>101104101</t>
  </si>
  <si>
    <t>101105</t>
  </si>
  <si>
    <t>事业单位绩效工资</t>
  </si>
  <si>
    <t>101105101</t>
  </si>
  <si>
    <t>101106</t>
  </si>
  <si>
    <t>在职工资附加性支出</t>
  </si>
  <si>
    <t>101106101</t>
  </si>
  <si>
    <t>41%
（1-4月为45%）</t>
  </si>
  <si>
    <t>101107</t>
  </si>
  <si>
    <t>机关人员职务与职级并行制度</t>
  </si>
  <si>
    <t>101107101</t>
  </si>
  <si>
    <t>101108</t>
  </si>
  <si>
    <t>乡镇工作补贴</t>
  </si>
  <si>
    <t>101108101</t>
  </si>
  <si>
    <t>101109</t>
  </si>
  <si>
    <t>差额拨款单位财政补助职业年金</t>
  </si>
  <si>
    <t>101109101</t>
  </si>
  <si>
    <t>101110</t>
  </si>
  <si>
    <t>完善人民警察工资待遇政策</t>
  </si>
  <si>
    <t>101110101</t>
  </si>
  <si>
    <t>102</t>
  </si>
  <si>
    <t>保运转（公用经费）</t>
  </si>
  <si>
    <t>102101</t>
  </si>
  <si>
    <t>102101101</t>
  </si>
  <si>
    <t>不含教育和卫生部门</t>
  </si>
  <si>
    <t>103</t>
  </si>
  <si>
    <t>保民生</t>
  </si>
  <si>
    <t>103101</t>
  </si>
  <si>
    <t>扶贫支出</t>
  </si>
  <si>
    <t>103101101</t>
  </si>
  <si>
    <t>103102</t>
  </si>
  <si>
    <t>教育支出</t>
  </si>
  <si>
    <t>103102101</t>
  </si>
  <si>
    <t>学前教育幼儿资助</t>
  </si>
  <si>
    <t>103102102</t>
  </si>
  <si>
    <t>城乡义务教育生均公用经费</t>
  </si>
  <si>
    <t>103102103</t>
  </si>
  <si>
    <t>义务教育阶段特殊教育学校和随班就读残疾学生生均公用经费</t>
  </si>
  <si>
    <t>103102104</t>
  </si>
  <si>
    <t>家庭经济困难学生生活补助</t>
  </si>
  <si>
    <t>103102105</t>
  </si>
  <si>
    <t>普通高中学生资助-家庭经济困难学生国家助学金</t>
  </si>
  <si>
    <t>103102106</t>
  </si>
  <si>
    <t>中职教育学生资助</t>
  </si>
  <si>
    <t>103102107</t>
  </si>
  <si>
    <t>农村义务教育学生营养改善计划</t>
  </si>
  <si>
    <t>103103</t>
  </si>
  <si>
    <t>文化支出</t>
  </si>
  <si>
    <t>103103101</t>
  </si>
  <si>
    <t>农村文化建设支出</t>
  </si>
  <si>
    <t>103104</t>
  </si>
  <si>
    <t>社会保障支出</t>
  </si>
  <si>
    <t>103104101</t>
  </si>
  <si>
    <t>城市居民最低生活保障金</t>
  </si>
  <si>
    <t>103104102</t>
  </si>
  <si>
    <t>农村居民最低生活保障金</t>
  </si>
  <si>
    <t>103104103</t>
  </si>
  <si>
    <t>城乡居民社会养老保险</t>
  </si>
  <si>
    <t>103104104</t>
  </si>
  <si>
    <t>孤儿基本生活保障</t>
  </si>
  <si>
    <t>103105</t>
  </si>
  <si>
    <t>卫生健康支出</t>
  </si>
  <si>
    <t>103105101</t>
  </si>
  <si>
    <t>城乡居民基本医疗保险</t>
  </si>
  <si>
    <t>520元*296000人=153920000元（按参保人数）。2019年起全部上划市级统筹，因永泰属于一类补助县，财政补助由省级承担80%、市级承担20%，县级不承担。</t>
  </si>
  <si>
    <t>103105102</t>
  </si>
  <si>
    <t>基本公共卫生服务</t>
  </si>
  <si>
    <t>103105103</t>
  </si>
  <si>
    <t>计划生育支出</t>
  </si>
  <si>
    <t>103106</t>
  </si>
  <si>
    <t>村级支出</t>
  </si>
  <si>
    <t>103106101</t>
  </si>
  <si>
    <t>103107</t>
  </si>
  <si>
    <t>其他基本民生支出</t>
  </si>
  <si>
    <t>103107101</t>
  </si>
  <si>
    <t>104</t>
  </si>
  <si>
    <t>非三保支出</t>
  </si>
  <si>
    <t>104101</t>
  </si>
  <si>
    <t>104101101</t>
  </si>
  <si>
    <t>2020年“三保”支出实际预算安排情况表</t>
  </si>
  <si>
    <t>序号</t>
  </si>
  <si>
    <t>县（市、区）</t>
  </si>
  <si>
    <t>2020年一般公共
预算支出数</t>
  </si>
  <si>
    <t>备注</t>
  </si>
  <si>
    <t>永泰县</t>
  </si>
  <si>
    <t>义教阶段特教学校和随班就读残疾学生生均公用经费</t>
  </si>
  <si>
    <t>按参保人数。2019年起全部上划市级统筹，因永泰属于一类补助县，财政补助由省级承担80%、市级承担20%，县级不承担。</t>
  </si>
  <si>
    <t>2020年“三保”支出实际预算的财力来源分配情况表</t>
  </si>
  <si>
    <t>可用财力
小计</t>
  </si>
  <si>
    <t>地方一般公共
预算收入</t>
  </si>
  <si>
    <t>上级补助收入</t>
  </si>
  <si>
    <t>调入资金
（动用调节金）</t>
  </si>
  <si>
    <t>上解支出
（扣除项）</t>
  </si>
  <si>
    <t>税收返还收入</t>
  </si>
  <si>
    <t>一般性转移
支付收入</t>
  </si>
  <si>
    <t>可用于“三保”的
专项转移支付收入</t>
  </si>
  <si>
    <t>表7</t>
  </si>
  <si>
    <t>永泰县2020年基金预算收入预期表</t>
  </si>
  <si>
    <t>2019年               收入完成数</t>
  </si>
  <si>
    <t>收入数　</t>
  </si>
  <si>
    <t>政府性基金收入</t>
  </si>
  <si>
    <t>表8</t>
  </si>
  <si>
    <t>永泰县2020年基金预算支出情况表</t>
  </si>
  <si>
    <t>项  目</t>
  </si>
  <si>
    <t>剔除上级
专项补助
后增减额</t>
  </si>
  <si>
    <t>专项转移支
付补助安排</t>
  </si>
  <si>
    <t>政府性基金
支出合计</t>
  </si>
  <si>
    <t>国有土地使用权出让收入安排的支出</t>
  </si>
  <si>
    <t>国有土地收益基金支出</t>
  </si>
  <si>
    <t>农业土地开发资金支出</t>
  </si>
  <si>
    <t>污水处理费安排的支出</t>
  </si>
  <si>
    <t>彩票公益金安排的支出</t>
  </si>
  <si>
    <t>地方政府专项债务付息支出</t>
  </si>
  <si>
    <t>其他政府性基金支出</t>
  </si>
  <si>
    <t>表9</t>
  </si>
  <si>
    <t>永泰县2020年国有资本经营预算收支计划草案</t>
  </si>
  <si>
    <t>收入科目</t>
  </si>
  <si>
    <t>单位</t>
  </si>
  <si>
    <t>2019年
完成数</t>
  </si>
  <si>
    <t>2020年
预算数</t>
  </si>
  <si>
    <t>支出科目</t>
  </si>
  <si>
    <t>103060104石油石化企业利润收入</t>
  </si>
  <si>
    <t>永泰县燃料公司</t>
  </si>
  <si>
    <t>2230202公益性设施投资支出</t>
  </si>
  <si>
    <t>103060116投资服务企业利润收入</t>
  </si>
  <si>
    <t>永泰县国资营运公司</t>
  </si>
  <si>
    <t>2230299其他国有企业资本金注入</t>
  </si>
  <si>
    <t>永泰县城投公司</t>
  </si>
  <si>
    <t>2239901其他国有资本经营预算支出</t>
  </si>
  <si>
    <t>103060118贸易企业利润收入</t>
  </si>
  <si>
    <t>永泰县百货公司</t>
  </si>
  <si>
    <t>永泰县物联公司</t>
  </si>
  <si>
    <t>永泰县物资公司</t>
  </si>
  <si>
    <t>永泰县商业总公司</t>
  </si>
  <si>
    <t>永泰县食品厂</t>
  </si>
  <si>
    <t>永泰县食品公司</t>
  </si>
  <si>
    <t>永泰县粮食批发商场</t>
  </si>
  <si>
    <t>永泰县粮食经济开发总公司</t>
  </si>
  <si>
    <t>永泰县副食品公司</t>
  </si>
  <si>
    <t>永泰县五交化公司</t>
  </si>
  <si>
    <t>永泰县农业机械公司</t>
  </si>
  <si>
    <t>永泰县供销总公司</t>
  </si>
  <si>
    <t>103060124医药企业利润收入</t>
  </si>
  <si>
    <t>永泰县医药公司</t>
  </si>
  <si>
    <t>103060125农林牧渔企业利润收入</t>
  </si>
  <si>
    <t>永泰县北斗农场</t>
  </si>
  <si>
    <t>103060131教育文化广播企业利润收入</t>
  </si>
  <si>
    <t>永泰县电影放映有限公司</t>
  </si>
  <si>
    <t>103060305国有独资企业产权转让收入</t>
  </si>
  <si>
    <t>永泰县国有林业开发有限公司</t>
  </si>
  <si>
    <t>永泰县粮食购销公司</t>
  </si>
  <si>
    <t>收入合计</t>
  </si>
  <si>
    <t>支出合计</t>
  </si>
  <si>
    <t>表10</t>
  </si>
  <si>
    <t>永泰县2020年社保基金预算收支计划草案</t>
  </si>
  <si>
    <t>2020年
收支结余</t>
  </si>
  <si>
    <t>备 注</t>
  </si>
  <si>
    <t>预算收入比上年减少0.3%，主要是定期存款到期，利息收入减少。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</si>
</sst>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%"/>
    <numFmt numFmtId="179" formatCode="#,##0.00_ "/>
    <numFmt numFmtId="180" formatCode="0.00_);[Red]\(0.00\)"/>
    <numFmt numFmtId="181" formatCode="0_);[Red]\(0\)"/>
    <numFmt numFmtId="182" formatCode="0_ "/>
    <numFmt numFmtId="183" formatCode="0.0_);[Red]\(0.0\)"/>
    <numFmt numFmtId="184" formatCode="0.00_ "/>
    <numFmt numFmtId="185" formatCode="_ * #,##0_ ;_ * \-#,##0_ ;_ * &quot;-&quot;??_ ;_ @_ "/>
  </numFmts>
  <fonts count="52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2"/>
      <name val="Arial"/>
      <family val="2"/>
    </font>
    <font>
      <sz val="9"/>
      <color indexed="8"/>
      <name val="宋体"/>
      <family val="0"/>
    </font>
    <font>
      <b/>
      <sz val="12"/>
      <name val="黑体"/>
      <family val="0"/>
    </font>
    <font>
      <b/>
      <sz val="16"/>
      <color indexed="8"/>
      <name val="宋体"/>
      <family val="0"/>
    </font>
    <font>
      <b/>
      <sz val="12"/>
      <color indexed="10"/>
      <name val="宋体"/>
      <family val="0"/>
    </font>
    <font>
      <sz val="16"/>
      <name val="仿宋_GB2312"/>
      <family val="3"/>
    </font>
    <font>
      <b/>
      <sz val="16"/>
      <name val="黑体"/>
      <family val="0"/>
    </font>
    <font>
      <sz val="11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黑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7"/>
      <name val="Small Fonts"/>
      <family val="2"/>
    </font>
    <font>
      <sz val="10"/>
      <name val="Helv"/>
      <family val="2"/>
    </font>
    <font>
      <b/>
      <sz val="18"/>
      <color indexed="56"/>
      <name val="宋体"/>
      <family val="0"/>
    </font>
    <font>
      <sz val="10"/>
      <name val="MS Sans Serif"/>
      <family val="2"/>
    </font>
    <font>
      <sz val="12"/>
      <name val="Courier"/>
      <family val="2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6" fillId="3" borderId="0" applyNumberFormat="0" applyBorder="0" applyAlignment="0" applyProtection="0"/>
    <xf numFmtId="0" fontId="32" fillId="4" borderId="0" applyNumberFormat="0" applyBorder="0" applyAlignment="0" applyProtection="0"/>
    <xf numFmtId="0" fontId="30" fillId="3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2" borderId="2" applyNumberFormat="0" applyFont="0" applyAlignment="0" applyProtection="0"/>
    <xf numFmtId="0" fontId="3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1" fillId="0" borderId="4" applyNumberFormat="0" applyFill="0" applyAlignment="0" applyProtection="0"/>
    <xf numFmtId="0" fontId="30" fillId="6" borderId="0" applyNumberFormat="0" applyBorder="0" applyAlignment="0" applyProtection="0"/>
    <xf numFmtId="0" fontId="33" fillId="0" borderId="5" applyNumberFormat="0" applyFill="0" applyAlignment="0" applyProtection="0"/>
    <xf numFmtId="0" fontId="30" fillId="7" borderId="0" applyNumberFormat="0" applyBorder="0" applyAlignment="0" applyProtection="0"/>
    <xf numFmtId="0" fontId="41" fillId="8" borderId="6" applyNumberFormat="0" applyAlignment="0" applyProtection="0"/>
    <xf numFmtId="0" fontId="0" fillId="0" borderId="0">
      <alignment/>
      <protection/>
    </xf>
    <xf numFmtId="0" fontId="38" fillId="8" borderId="1" applyNumberFormat="0" applyAlignment="0" applyProtection="0"/>
    <xf numFmtId="0" fontId="25" fillId="9" borderId="7" applyNumberFormat="0" applyAlignment="0" applyProtection="0"/>
    <xf numFmtId="0" fontId="26" fillId="2" borderId="0" applyNumberFormat="0" applyBorder="0" applyAlignment="0" applyProtection="0"/>
    <xf numFmtId="0" fontId="30" fillId="10" borderId="0" applyNumberFormat="0" applyBorder="0" applyAlignment="0" applyProtection="0"/>
    <xf numFmtId="0" fontId="39" fillId="0" borderId="8" applyNumberFormat="0" applyFill="0" applyAlignment="0" applyProtection="0"/>
    <xf numFmtId="0" fontId="34" fillId="0" borderId="0">
      <alignment vertical="center"/>
      <protection/>
    </xf>
    <xf numFmtId="0" fontId="29" fillId="0" borderId="9" applyNumberFormat="0" applyFill="0" applyAlignment="0" applyProtection="0"/>
    <xf numFmtId="0" fontId="0" fillId="0" borderId="0">
      <alignment vertical="center"/>
      <protection/>
    </xf>
    <xf numFmtId="0" fontId="43" fillId="11" borderId="0" applyNumberFormat="0" applyBorder="0" applyAlignment="0" applyProtection="0"/>
    <xf numFmtId="0" fontId="36" fillId="3" borderId="0" applyNumberFormat="0" applyBorder="0" applyAlignment="0" applyProtection="0"/>
    <xf numFmtId="0" fontId="26" fillId="12" borderId="0" applyNumberFormat="0" applyBorder="0" applyAlignment="0" applyProtection="0"/>
    <xf numFmtId="0" fontId="30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26" fillId="5" borderId="0" applyNumberFormat="0" applyBorder="0" applyAlignment="0" applyProtection="0"/>
    <xf numFmtId="0" fontId="0" fillId="0" borderId="0" applyFont="0" applyFill="0" applyBorder="0" applyAlignment="0" applyProtection="0"/>
    <xf numFmtId="0" fontId="5" fillId="0" borderId="0">
      <alignment/>
      <protection/>
    </xf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5" fillId="0" borderId="0">
      <alignment/>
      <protection/>
    </xf>
    <xf numFmtId="37" fontId="45" fillId="0" borderId="0">
      <alignment/>
      <protection/>
    </xf>
    <xf numFmtId="0" fontId="26" fillId="13" borderId="0" applyNumberFormat="0" applyBorder="0" applyAlignment="0" applyProtection="0"/>
    <xf numFmtId="0" fontId="26" fillId="7" borderId="0" applyNumberFormat="0" applyBorder="0" applyAlignment="0" applyProtection="0"/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" fillId="0" borderId="0">
      <alignment/>
      <protection/>
    </xf>
    <xf numFmtId="0" fontId="26" fillId="16" borderId="0" applyNumberFormat="0" applyBorder="0" applyAlignment="0" applyProtection="0"/>
    <xf numFmtId="0" fontId="30" fillId="6" borderId="0" applyNumberFormat="0" applyBorder="0" applyAlignment="0" applyProtection="0"/>
    <xf numFmtId="0" fontId="30" fillId="17" borderId="0" applyNumberFormat="0" applyBorder="0" applyAlignment="0" applyProtection="0"/>
    <xf numFmtId="0" fontId="26" fillId="3" borderId="0" applyNumberFormat="0" applyBorder="0" applyAlignment="0" applyProtection="0"/>
    <xf numFmtId="0" fontId="30" fillId="5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4" fillId="0" borderId="0" applyNumberFormat="0" applyFill="0" applyBorder="0" applyAlignment="0" applyProtection="0"/>
    <xf numFmtId="0" fontId="46" fillId="0" borderId="0">
      <alignment/>
      <protection/>
    </xf>
    <xf numFmtId="0" fontId="48" fillId="0" borderId="0">
      <alignment/>
      <protection/>
    </xf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41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>
      <alignment/>
      <protection/>
    </xf>
    <xf numFmtId="0" fontId="5" fillId="0" borderId="0">
      <alignment/>
      <protection/>
    </xf>
  </cellStyleXfs>
  <cellXfs count="299">
    <xf numFmtId="0" fontId="0" fillId="0" borderId="0" xfId="0" applyAlignment="1">
      <alignment vertical="center"/>
    </xf>
    <xf numFmtId="0" fontId="0" fillId="0" borderId="0" xfId="87" applyFont="1">
      <alignment vertical="center"/>
      <protection/>
    </xf>
    <xf numFmtId="0" fontId="0" fillId="0" borderId="0" xfId="87">
      <alignment vertical="center"/>
      <protection/>
    </xf>
    <xf numFmtId="176" fontId="0" fillId="0" borderId="0" xfId="63" applyNumberFormat="1" applyFont="1" applyAlignment="1">
      <alignment horizontal="left" vertical="center"/>
      <protection/>
    </xf>
    <xf numFmtId="0" fontId="1" fillId="0" borderId="0" xfId="83" applyNumberFormat="1" applyFont="1" applyFill="1" applyAlignment="1" applyProtection="1">
      <alignment horizontal="center" vertical="center" wrapText="1"/>
      <protection/>
    </xf>
    <xf numFmtId="0" fontId="2" fillId="0" borderId="0" xfId="83" applyNumberFormat="1" applyFont="1" applyFill="1" applyAlignment="1" applyProtection="1">
      <alignment horizontal="center" vertical="center" wrapText="1"/>
      <protection/>
    </xf>
    <xf numFmtId="0" fontId="0" fillId="0" borderId="0" xfId="83" applyFont="1" applyFill="1" applyAlignment="1">
      <alignment vertical="center" wrapText="1"/>
      <protection/>
    </xf>
    <xf numFmtId="0" fontId="0" fillId="0" borderId="0" xfId="83" applyNumberFormat="1" applyFont="1" applyFill="1" applyBorder="1" applyAlignment="1" applyProtection="1">
      <alignment horizontal="center" vertical="center" wrapText="1"/>
      <protection/>
    </xf>
    <xf numFmtId="0" fontId="0" fillId="0" borderId="0" xfId="83" applyFont="1" applyAlignment="1">
      <alignment vertical="center" wrapText="1"/>
      <protection/>
    </xf>
    <xf numFmtId="0" fontId="1" fillId="0" borderId="10" xfId="83" applyNumberFormat="1" applyFont="1" applyFill="1" applyBorder="1" applyAlignment="1" applyProtection="1">
      <alignment horizontal="center" vertical="center" wrapText="1"/>
      <protection/>
    </xf>
    <xf numFmtId="0" fontId="1" fillId="0" borderId="11" xfId="83" applyNumberFormat="1" applyFont="1" applyFill="1" applyBorder="1" applyAlignment="1" applyProtection="1">
      <alignment horizontal="center" vertical="center" wrapText="1"/>
      <protection/>
    </xf>
    <xf numFmtId="0" fontId="1" fillId="0" borderId="12" xfId="83" applyNumberFormat="1" applyFont="1" applyFill="1" applyBorder="1" applyAlignment="1" applyProtection="1">
      <alignment horizontal="center" vertical="center" wrapText="1"/>
      <protection/>
    </xf>
    <xf numFmtId="0" fontId="1" fillId="0" borderId="13" xfId="83" applyNumberFormat="1" applyFont="1" applyFill="1" applyBorder="1" applyAlignment="1" applyProtection="1">
      <alignment horizontal="center" vertical="center" wrapText="1"/>
      <protection/>
    </xf>
    <xf numFmtId="0" fontId="1" fillId="0" borderId="14" xfId="83" applyNumberFormat="1" applyFont="1" applyFill="1" applyBorder="1" applyAlignment="1" applyProtection="1">
      <alignment horizontal="center" vertical="center" wrapText="1"/>
      <protection/>
    </xf>
    <xf numFmtId="0" fontId="1" fillId="0" borderId="15" xfId="83" applyNumberFormat="1" applyFont="1" applyFill="1" applyBorder="1" applyAlignment="1" applyProtection="1">
      <alignment horizontal="center" vertical="center" wrapText="1"/>
      <protection/>
    </xf>
    <xf numFmtId="49" fontId="0" fillId="0" borderId="11" xfId="83" applyNumberFormat="1" applyFont="1" applyFill="1" applyBorder="1" applyAlignment="1" applyProtection="1">
      <alignment horizontal="left" vertical="center" wrapText="1"/>
      <protection/>
    </xf>
    <xf numFmtId="177" fontId="0" fillId="0" borderId="11" xfId="0" applyNumberFormat="1" applyFont="1" applyBorder="1" applyAlignment="1">
      <alignment horizontal="right" vertical="center"/>
    </xf>
    <xf numFmtId="178" fontId="0" fillId="0" borderId="11" xfId="0" applyNumberFormat="1" applyFont="1" applyBorder="1" applyAlignment="1">
      <alignment horizontal="right" vertical="center"/>
    </xf>
    <xf numFmtId="49" fontId="0" fillId="0" borderId="11" xfId="83" applyNumberFormat="1" applyFont="1" applyFill="1" applyBorder="1" applyAlignment="1" applyProtection="1">
      <alignment horizontal="center" vertical="center" wrapText="1"/>
      <protection/>
    </xf>
    <xf numFmtId="177" fontId="0" fillId="0" borderId="0" xfId="87" applyNumberFormat="1">
      <alignment vertical="center"/>
      <protection/>
    </xf>
    <xf numFmtId="176" fontId="0" fillId="0" borderId="0" xfId="63" applyNumberFormat="1" applyFont="1" applyAlignment="1">
      <alignment horizontal="right" vertical="center"/>
      <protection/>
    </xf>
    <xf numFmtId="0" fontId="0" fillId="0" borderId="0" xfId="83" applyFont="1" applyAlignment="1">
      <alignment horizontal="right" vertical="center" wrapText="1"/>
      <protection/>
    </xf>
    <xf numFmtId="179" fontId="0" fillId="0" borderId="11" xfId="0" applyNumberFormat="1" applyFont="1" applyBorder="1" applyAlignment="1">
      <alignment horizontal="justify" vertical="center"/>
    </xf>
    <xf numFmtId="0" fontId="0" fillId="0" borderId="0" xfId="84" applyFont="1" applyAlignment="1">
      <alignment horizontal="center" vertical="center" wrapText="1"/>
      <protection/>
    </xf>
    <xf numFmtId="0" fontId="1" fillId="0" borderId="0" xfId="84" applyFont="1" applyAlignment="1">
      <alignment horizontal="center" vertical="center" wrapText="1"/>
      <protection/>
    </xf>
    <xf numFmtId="0" fontId="0" fillId="0" borderId="0" xfId="84" applyAlignment="1">
      <alignment horizontal="center" vertical="center" wrapText="1"/>
      <protection/>
    </xf>
    <xf numFmtId="0" fontId="0" fillId="0" borderId="0" xfId="84" applyAlignment="1">
      <alignment horizontal="left" vertical="center" wrapText="1"/>
      <protection/>
    </xf>
    <xf numFmtId="180" fontId="0" fillId="0" borderId="0" xfId="84" applyNumberFormat="1" applyAlignment="1">
      <alignment horizontal="right" vertical="center" wrapText="1"/>
      <protection/>
    </xf>
    <xf numFmtId="0" fontId="3" fillId="0" borderId="0" xfId="84" applyFont="1" applyAlignment="1">
      <alignment horizontal="center" vertical="center" wrapText="1"/>
      <protection/>
    </xf>
    <xf numFmtId="0" fontId="0" fillId="0" borderId="16" xfId="84" applyFont="1" applyBorder="1" applyAlignment="1">
      <alignment horizontal="left" vertical="center" wrapText="1"/>
      <protection/>
    </xf>
    <xf numFmtId="0" fontId="0" fillId="0" borderId="16" xfId="84" applyFont="1" applyBorder="1" applyAlignment="1">
      <alignment vertical="center" wrapText="1"/>
      <protection/>
    </xf>
    <xf numFmtId="0" fontId="1" fillId="0" borderId="11" xfId="84" applyFont="1" applyBorder="1" applyAlignment="1">
      <alignment horizontal="center" vertical="center" wrapText="1"/>
      <protection/>
    </xf>
    <xf numFmtId="0" fontId="0" fillId="0" borderId="11" xfId="84" applyFont="1" applyBorder="1" applyAlignment="1">
      <alignment horizontal="left" vertical="center" wrapText="1"/>
      <protection/>
    </xf>
    <xf numFmtId="179" fontId="0" fillId="0" borderId="11" xfId="84" applyNumberFormat="1" applyFont="1" applyBorder="1" applyAlignment="1">
      <alignment horizontal="right" vertical="center" shrinkToFit="1"/>
      <protection/>
    </xf>
    <xf numFmtId="178" fontId="0" fillId="0" borderId="11" xfId="26" applyNumberFormat="1" applyFont="1" applyFill="1" applyBorder="1" applyAlignment="1" applyProtection="1">
      <alignment horizontal="right" vertical="center" shrinkToFit="1"/>
      <protection/>
    </xf>
    <xf numFmtId="0" fontId="1" fillId="0" borderId="11" xfId="84" applyFont="1" applyBorder="1" applyAlignment="1">
      <alignment horizontal="left" vertical="center" shrinkToFit="1"/>
      <protection/>
    </xf>
    <xf numFmtId="0" fontId="0" fillId="0" borderId="11" xfId="21" applyFont="1" applyBorder="1" applyAlignment="1">
      <alignment horizontal="left" vertical="center"/>
      <protection/>
    </xf>
    <xf numFmtId="0" fontId="0" fillId="0" borderId="11" xfId="84" applyFont="1" applyBorder="1" applyAlignment="1">
      <alignment horizontal="left" vertical="center" shrinkToFit="1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1" xfId="84" applyFont="1" applyBorder="1" applyAlignment="1">
      <alignment horizontal="left" vertical="center" wrapText="1"/>
      <protection/>
    </xf>
    <xf numFmtId="176" fontId="4" fillId="0" borderId="0" xfId="63" applyNumberFormat="1" applyFont="1" applyAlignment="1">
      <alignment horizontal="right" vertical="center"/>
      <protection/>
    </xf>
    <xf numFmtId="0" fontId="0" fillId="0" borderId="0" xfId="84" applyFont="1" applyBorder="1" applyAlignment="1">
      <alignment vertical="center" wrapText="1"/>
      <protection/>
    </xf>
    <xf numFmtId="0" fontId="0" fillId="0" borderId="16" xfId="84" applyFont="1" applyBorder="1" applyAlignment="1">
      <alignment horizontal="right" vertical="center" wrapText="1"/>
      <protection/>
    </xf>
    <xf numFmtId="178" fontId="0" fillId="0" borderId="11" xfId="84" applyNumberFormat="1" applyFont="1" applyFill="1" applyBorder="1" applyAlignment="1">
      <alignment vertical="center" shrinkToFit="1"/>
      <protection/>
    </xf>
    <xf numFmtId="0" fontId="0" fillId="0" borderId="0" xfId="63" applyFont="1" applyAlignment="1">
      <alignment vertical="center"/>
      <protection/>
    </xf>
    <xf numFmtId="0" fontId="5" fillId="0" borderId="0" xfId="63" applyAlignment="1">
      <alignment vertical="center"/>
      <protection/>
    </xf>
    <xf numFmtId="176" fontId="5" fillId="0" borderId="0" xfId="63" applyNumberFormat="1" applyAlignment="1">
      <alignment vertical="center"/>
      <protection/>
    </xf>
    <xf numFmtId="181" fontId="1" fillId="0" borderId="0" xfId="86" applyNumberFormat="1" applyFont="1" applyFill="1" applyAlignment="1" applyProtection="1">
      <alignment horizontal="center" vertical="center"/>
      <protection/>
    </xf>
    <xf numFmtId="181" fontId="3" fillId="0" borderId="0" xfId="86" applyNumberFormat="1" applyFont="1" applyFill="1" applyAlignment="1" applyProtection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left" vertical="center" wrapText="1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1" fillId="8" borderId="11" xfId="63" applyFont="1" applyFill="1" applyBorder="1" applyAlignment="1">
      <alignment horizontal="center" vertical="center" wrapText="1"/>
      <protection/>
    </xf>
    <xf numFmtId="177" fontId="6" fillId="0" borderId="11" xfId="63" applyNumberFormat="1" applyFont="1" applyBorder="1" applyAlignment="1">
      <alignment vertical="center" shrinkToFit="1"/>
      <protection/>
    </xf>
    <xf numFmtId="0" fontId="0" fillId="0" borderId="11" xfId="63" applyNumberFormat="1" applyFont="1" applyFill="1" applyBorder="1" applyAlignment="1" applyProtection="1">
      <alignment horizontal="left" vertical="center" wrapText="1" indent="1"/>
      <protection/>
    </xf>
    <xf numFmtId="177" fontId="7" fillId="0" borderId="11" xfId="63" applyNumberFormat="1" applyFont="1" applyBorder="1" applyAlignment="1">
      <alignment vertical="center" shrinkToFit="1"/>
      <protection/>
    </xf>
    <xf numFmtId="0" fontId="4" fillId="0" borderId="0" xfId="63" applyFont="1" applyAlignment="1">
      <alignment vertical="center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179" fontId="0" fillId="0" borderId="11" xfId="63" applyNumberFormat="1" applyFont="1" applyFill="1" applyBorder="1" applyAlignment="1">
      <alignment horizontal="center" vertical="center" wrapText="1"/>
      <protection/>
    </xf>
    <xf numFmtId="178" fontId="1" fillId="0" borderId="11" xfId="63" applyNumberFormat="1" applyFont="1" applyBorder="1" applyAlignment="1">
      <alignment vertical="center" shrinkToFit="1"/>
      <protection/>
    </xf>
    <xf numFmtId="178" fontId="0" fillId="0" borderId="11" xfId="63" applyNumberFormat="1" applyFont="1" applyBorder="1" applyAlignment="1">
      <alignment vertical="center" shrinkToFit="1"/>
      <protection/>
    </xf>
    <xf numFmtId="176" fontId="4" fillId="0" borderId="0" xfId="63" applyNumberFormat="1" applyFont="1" applyAlignment="1">
      <alignment vertical="center"/>
      <protection/>
    </xf>
    <xf numFmtId="181" fontId="0" fillId="0" borderId="0" xfId="86" applyNumberFormat="1" applyFont="1" applyFill="1" applyAlignment="1" applyProtection="1">
      <alignment horizontal="left" vertical="center"/>
      <protection/>
    </xf>
    <xf numFmtId="181" fontId="1" fillId="0" borderId="0" xfId="86" applyNumberFormat="1" applyFont="1" applyFill="1" applyAlignment="1" applyProtection="1">
      <alignment horizontal="center"/>
      <protection/>
    </xf>
    <xf numFmtId="181" fontId="0" fillId="0" borderId="0" xfId="86" applyNumberFormat="1" applyFont="1" applyFill="1" applyAlignment="1" applyProtection="1">
      <alignment horizontal="right" vertical="center"/>
      <protection/>
    </xf>
    <xf numFmtId="181" fontId="1" fillId="0" borderId="0" xfId="86" applyNumberFormat="1" applyFont="1" applyFill="1" applyAlignment="1" applyProtection="1">
      <alignment horizontal="left" vertical="center"/>
      <protection/>
    </xf>
    <xf numFmtId="181" fontId="0" fillId="0" borderId="0" xfId="86" applyNumberFormat="1" applyFont="1" applyFill="1" applyAlignment="1" applyProtection="1">
      <alignment horizontal="center" vertical="center"/>
      <protection/>
    </xf>
    <xf numFmtId="181" fontId="0" fillId="0" borderId="17" xfId="86" applyNumberFormat="1" applyFont="1" applyFill="1" applyBorder="1" applyAlignment="1">
      <alignment horizontal="center" vertical="center"/>
      <protection/>
    </xf>
    <xf numFmtId="181" fontId="0" fillId="0" borderId="10" xfId="86" applyNumberFormat="1" applyFont="1" applyFill="1" applyBorder="1" applyAlignment="1" applyProtection="1">
      <alignment horizontal="center" vertical="center" wrapText="1"/>
      <protection/>
    </xf>
    <xf numFmtId="181" fontId="0" fillId="0" borderId="12" xfId="86" applyNumberFormat="1" applyFont="1" applyFill="1" applyBorder="1" applyAlignment="1" applyProtection="1">
      <alignment horizontal="center" vertical="center"/>
      <protection/>
    </xf>
    <xf numFmtId="181" fontId="0" fillId="0" borderId="13" xfId="86" applyNumberFormat="1" applyFont="1" applyFill="1" applyBorder="1" applyAlignment="1" applyProtection="1">
      <alignment horizontal="center" vertical="center"/>
      <protection/>
    </xf>
    <xf numFmtId="181" fontId="0" fillId="0" borderId="14" xfId="86" applyNumberFormat="1" applyFont="1" applyFill="1" applyBorder="1" applyAlignment="1" applyProtection="1">
      <alignment horizontal="center" vertical="center"/>
      <protection/>
    </xf>
    <xf numFmtId="181" fontId="0" fillId="0" borderId="20" xfId="86" applyNumberFormat="1" applyFont="1" applyFill="1" applyBorder="1" applyAlignment="1">
      <alignment horizontal="center" vertical="center"/>
      <protection/>
    </xf>
    <xf numFmtId="181" fontId="0" fillId="0" borderId="15" xfId="86" applyNumberFormat="1" applyFont="1" applyFill="1" applyBorder="1" applyAlignment="1" applyProtection="1">
      <alignment horizontal="center" vertical="center" wrapText="1"/>
      <protection/>
    </xf>
    <xf numFmtId="181" fontId="0" fillId="0" borderId="11" xfId="86" applyNumberFormat="1" applyFont="1" applyFill="1" applyBorder="1" applyAlignment="1" applyProtection="1">
      <alignment horizontal="center" vertical="center"/>
      <protection/>
    </xf>
    <xf numFmtId="0" fontId="0" fillId="0" borderId="21" xfId="63" applyFont="1" applyBorder="1" applyAlignment="1">
      <alignment horizontal="center" vertical="center"/>
      <protection/>
    </xf>
    <xf numFmtId="0" fontId="1" fillId="8" borderId="11" xfId="63" applyFont="1" applyFill="1" applyBorder="1" applyAlignment="1">
      <alignment vertical="center" wrapText="1"/>
      <protection/>
    </xf>
    <xf numFmtId="177" fontId="6" fillId="0" borderId="15" xfId="86" applyNumberFormat="1" applyFont="1" applyFill="1" applyBorder="1" applyAlignment="1" applyProtection="1">
      <alignment horizontal="right" vertical="center" shrinkToFit="1"/>
      <protection/>
    </xf>
    <xf numFmtId="177" fontId="6" fillId="0" borderId="11" xfId="86" applyNumberFormat="1" applyFont="1" applyFill="1" applyBorder="1" applyAlignment="1" applyProtection="1">
      <alignment horizontal="right" vertical="center" shrinkToFit="1"/>
      <protection/>
    </xf>
    <xf numFmtId="178" fontId="1" fillId="0" borderId="11" xfId="63" applyNumberFormat="1" applyFont="1" applyBorder="1" applyAlignment="1">
      <alignment horizontal="right" vertical="center" shrinkToFit="1"/>
      <protection/>
    </xf>
    <xf numFmtId="177" fontId="0" fillId="0" borderId="11" xfId="63" applyNumberFormat="1" applyFont="1" applyBorder="1" applyAlignment="1">
      <alignment vertical="center" shrinkToFit="1"/>
      <protection/>
    </xf>
    <xf numFmtId="177" fontId="7" fillId="0" borderId="11" xfId="86" applyNumberFormat="1" applyFont="1" applyFill="1" applyBorder="1" applyAlignment="1" applyProtection="1">
      <alignment horizontal="right" vertical="center" shrinkToFit="1"/>
      <protection/>
    </xf>
    <xf numFmtId="177" fontId="7" fillId="0" borderId="15" xfId="86" applyNumberFormat="1" applyFont="1" applyFill="1" applyBorder="1" applyAlignment="1" applyProtection="1">
      <alignment horizontal="right" vertical="center" shrinkToFit="1"/>
      <protection/>
    </xf>
    <xf numFmtId="178" fontId="0" fillId="0" borderId="11" xfId="63" applyNumberFormat="1" applyFont="1" applyBorder="1" applyAlignment="1">
      <alignment horizontal="right" vertical="center" shrinkToFit="1"/>
      <protection/>
    </xf>
    <xf numFmtId="177" fontId="0" fillId="0" borderId="0" xfId="63" applyNumberFormat="1" applyFont="1" applyAlignment="1">
      <alignment vertical="center"/>
      <protection/>
    </xf>
    <xf numFmtId="182" fontId="0" fillId="0" borderId="0" xfId="63" applyNumberFormat="1" applyFont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 wrapText="1"/>
      <protection/>
    </xf>
    <xf numFmtId="49" fontId="8" fillId="0" borderId="11" xfId="0" applyNumberFormat="1" applyFont="1" applyBorder="1" applyAlignment="1" applyProtection="1">
      <alignment vertical="center" wrapText="1"/>
      <protection/>
    </xf>
    <xf numFmtId="49" fontId="8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177" fontId="10" fillId="0" borderId="11" xfId="0" applyNumberFormat="1" applyFont="1" applyBorder="1" applyAlignment="1">
      <alignment vertical="center" shrinkToFit="1"/>
    </xf>
    <xf numFmtId="177" fontId="10" fillId="0" borderId="11" xfId="0" applyNumberFormat="1" applyFont="1" applyBorder="1" applyAlignment="1">
      <alignment vertical="center" shrinkToFit="1"/>
    </xf>
    <xf numFmtId="177" fontId="8" fillId="0" borderId="11" xfId="0" applyNumberFormat="1" applyFont="1" applyBorder="1" applyAlignment="1">
      <alignment vertical="center" shrinkToFit="1"/>
    </xf>
    <xf numFmtId="177" fontId="8" fillId="0" borderId="11" xfId="0" applyNumberFormat="1" applyFont="1" applyBorder="1" applyAlignment="1">
      <alignment vertical="center" shrinkToFit="1"/>
    </xf>
    <xf numFmtId="177" fontId="8" fillId="0" borderId="11" xfId="0" applyNumberFormat="1" applyFont="1" applyFill="1" applyBorder="1" applyAlignment="1">
      <alignment vertical="center" shrinkToFit="1"/>
    </xf>
    <xf numFmtId="0" fontId="8" fillId="0" borderId="11" xfId="0" applyFont="1" applyBorder="1" applyAlignment="1">
      <alignment vertical="center"/>
    </xf>
    <xf numFmtId="0" fontId="50" fillId="18" borderId="1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18" borderId="11" xfId="0" applyNumberFormat="1" applyFont="1" applyFill="1" applyBorder="1" applyAlignment="1">
      <alignment horizontal="center" vertical="center" wrapText="1"/>
    </xf>
    <xf numFmtId="0" fontId="8" fillId="18" borderId="11" xfId="0" applyNumberFormat="1" applyFont="1" applyFill="1" applyBorder="1" applyAlignment="1">
      <alignment vertical="center" wrapText="1"/>
    </xf>
    <xf numFmtId="49" fontId="8" fillId="18" borderId="11" xfId="0" applyNumberFormat="1" applyFont="1" applyFill="1" applyBorder="1" applyAlignment="1">
      <alignment horizontal="left" vertical="center" wrapText="1"/>
    </xf>
    <xf numFmtId="49" fontId="8" fillId="18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7" fontId="1" fillId="0" borderId="11" xfId="0" applyNumberFormat="1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vertical="center" shrinkToFit="1"/>
    </xf>
    <xf numFmtId="177" fontId="0" fillId="18" borderId="11" xfId="0" applyNumberFormat="1" applyFill="1" applyBorder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NumberFormat="1" applyFont="1" applyBorder="1" applyAlignment="1" applyProtection="1">
      <alignment vertical="center" shrinkToFit="1"/>
      <protection/>
    </xf>
    <xf numFmtId="0" fontId="8" fillId="0" borderId="11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177" fontId="8" fillId="19" borderId="11" xfId="85" applyNumberFormat="1" applyFont="1" applyFill="1" applyBorder="1" applyAlignment="1">
      <alignment vertical="center" shrinkToFit="1"/>
      <protection/>
    </xf>
    <xf numFmtId="0" fontId="51" fillId="18" borderId="11" xfId="85" applyFont="1" applyFill="1" applyBorder="1" applyAlignment="1">
      <alignment horizontal="left" vertical="center" wrapText="1"/>
      <protection/>
    </xf>
    <xf numFmtId="0" fontId="13" fillId="0" borderId="0" xfId="63" applyFont="1" applyAlignment="1">
      <alignment vertical="center"/>
      <protection/>
    </xf>
    <xf numFmtId="0" fontId="14" fillId="0" borderId="0" xfId="41" applyNumberFormat="1" applyFont="1" applyFill="1" applyBorder="1" applyAlignment="1" applyProtection="1">
      <alignment vertical="center"/>
      <protection/>
    </xf>
    <xf numFmtId="0" fontId="7" fillId="0" borderId="0" xfId="41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181" fontId="15" fillId="0" borderId="0" xfId="86" applyNumberFormat="1" applyFont="1" applyFill="1" applyAlignment="1" applyProtection="1">
      <alignment horizontal="center" vertical="center"/>
      <protection/>
    </xf>
    <xf numFmtId="0" fontId="16" fillId="0" borderId="0" xfId="4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1" fillId="0" borderId="11" xfId="57" applyNumberFormat="1" applyFont="1" applyFill="1" applyBorder="1" applyAlignment="1" applyProtection="1">
      <alignment horizontal="center" vertical="center" wrapText="1"/>
      <protection/>
    </xf>
    <xf numFmtId="0" fontId="1" fillId="0" borderId="11" xfId="57" applyNumberFormat="1" applyFont="1" applyFill="1" applyBorder="1" applyAlignment="1" applyProtection="1">
      <alignment horizontal="left" vertical="center" wrapText="1"/>
      <protection/>
    </xf>
    <xf numFmtId="177" fontId="1" fillId="0" borderId="11" xfId="0" applyNumberFormat="1" applyFont="1" applyBorder="1" applyAlignment="1">
      <alignment vertical="center" shrinkToFit="1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0" fillId="0" borderId="11" xfId="0" applyNumberFormat="1" applyFont="1" applyBorder="1" applyAlignment="1">
      <alignment vertical="center" shrinkToFit="1"/>
    </xf>
    <xf numFmtId="0" fontId="0" fillId="2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63" applyFont="1" applyFill="1" applyAlignment="1">
      <alignment vertical="center"/>
      <protection/>
    </xf>
    <xf numFmtId="179" fontId="5" fillId="0" borderId="0" xfId="63" applyNumberFormat="1" applyAlignment="1">
      <alignment vertical="center"/>
      <protection/>
    </xf>
    <xf numFmtId="0" fontId="0" fillId="0" borderId="11" xfId="63" applyFont="1" applyFill="1" applyBorder="1" applyAlignment="1">
      <alignment horizontal="center" vertical="center"/>
      <protection/>
    </xf>
    <xf numFmtId="181" fontId="0" fillId="0" borderId="12" xfId="86" applyNumberFormat="1" applyFont="1" applyFill="1" applyBorder="1" applyAlignment="1" applyProtection="1">
      <alignment horizontal="center" vertical="center" wrapText="1"/>
      <protection/>
    </xf>
    <xf numFmtId="181" fontId="0" fillId="0" borderId="13" xfId="86" applyNumberFormat="1" applyFont="1" applyFill="1" applyBorder="1" applyAlignment="1" applyProtection="1">
      <alignment horizontal="center" vertical="center" wrapText="1"/>
      <protection/>
    </xf>
    <xf numFmtId="181" fontId="0" fillId="0" borderId="14" xfId="86" applyNumberFormat="1" applyFont="1" applyFill="1" applyBorder="1" applyAlignment="1" applyProtection="1">
      <alignment horizontal="center" vertical="center" wrapText="1"/>
      <protection/>
    </xf>
    <xf numFmtId="0" fontId="6" fillId="8" borderId="11" xfId="63" applyFont="1" applyFill="1" applyBorder="1" applyAlignment="1">
      <alignment horizontal="left" vertical="center" shrinkToFit="1"/>
      <protection/>
    </xf>
    <xf numFmtId="177" fontId="6" fillId="8" borderId="11" xfId="86" applyNumberFormat="1" applyFont="1" applyFill="1" applyBorder="1" applyAlignment="1" applyProtection="1">
      <alignment horizontal="right" vertical="center" shrinkToFit="1"/>
      <protection/>
    </xf>
    <xf numFmtId="0" fontId="7" fillId="20" borderId="11" xfId="63" applyFont="1" applyFill="1" applyBorder="1" applyAlignment="1">
      <alignment horizontal="left" vertical="center" shrinkToFit="1"/>
      <protection/>
    </xf>
    <xf numFmtId="177" fontId="0" fillId="20" borderId="11" xfId="82" applyNumberFormat="1" applyFont="1" applyFill="1" applyBorder="1" applyAlignment="1" applyProtection="1">
      <alignment horizontal="right" vertical="center" shrinkToFit="1"/>
      <protection/>
    </xf>
    <xf numFmtId="177" fontId="0" fillId="20" borderId="11" xfId="0" applyNumberFormat="1" applyFont="1" applyFill="1" applyBorder="1" applyAlignment="1" applyProtection="1">
      <alignment horizontal="right" vertical="center" shrinkToFit="1"/>
      <protection/>
    </xf>
    <xf numFmtId="177" fontId="7" fillId="20" borderId="11" xfId="63" applyNumberFormat="1" applyFont="1" applyFill="1" applyBorder="1" applyAlignment="1">
      <alignment vertical="center" shrinkToFit="1"/>
      <protection/>
    </xf>
    <xf numFmtId="0" fontId="7" fillId="8" borderId="11" xfId="63" applyFont="1" applyFill="1" applyBorder="1" applyAlignment="1">
      <alignment horizontal="left" vertical="center" shrinkToFit="1"/>
      <protection/>
    </xf>
    <xf numFmtId="177" fontId="0" fillId="0" borderId="11" xfId="82" applyNumberFormat="1" applyFont="1" applyFill="1" applyBorder="1" applyAlignment="1" applyProtection="1">
      <alignment horizontal="right" vertical="center" shrinkToFit="1"/>
      <protection/>
    </xf>
    <xf numFmtId="177" fontId="0" fillId="0" borderId="11" xfId="0" applyNumberFormat="1" applyFont="1" applyFill="1" applyBorder="1" applyAlignment="1" applyProtection="1">
      <alignment horizontal="right" vertical="center" shrinkToFit="1"/>
      <protection/>
    </xf>
    <xf numFmtId="177" fontId="7" fillId="0" borderId="11" xfId="63" applyNumberFormat="1" applyFont="1" applyFill="1" applyBorder="1" applyAlignment="1">
      <alignment vertical="center" shrinkToFit="1"/>
      <protection/>
    </xf>
    <xf numFmtId="178" fontId="0" fillId="20" borderId="11" xfId="63" applyNumberFormat="1" applyFont="1" applyFill="1" applyBorder="1" applyAlignment="1">
      <alignment vertical="center" shrinkToFit="1"/>
      <protection/>
    </xf>
    <xf numFmtId="178" fontId="0" fillId="0" borderId="11" xfId="63" applyNumberFormat="1" applyFont="1" applyFill="1" applyBorder="1" applyAlignment="1">
      <alignment vertical="center" shrinkToFit="1"/>
      <protection/>
    </xf>
    <xf numFmtId="0" fontId="0" fillId="21" borderId="0" xfId="63" applyFont="1" applyFill="1" applyAlignment="1">
      <alignment vertical="center"/>
      <protection/>
    </xf>
    <xf numFmtId="10" fontId="0" fillId="20" borderId="11" xfId="63" applyNumberFormat="1" applyFont="1" applyFill="1" applyBorder="1" applyAlignment="1">
      <alignment vertical="center" shrinkToFit="1"/>
      <protection/>
    </xf>
    <xf numFmtId="0" fontId="17" fillId="0" borderId="0" xfId="63" applyFont="1" applyFill="1" applyAlignment="1">
      <alignment horizontal="center" vertical="center"/>
      <protection/>
    </xf>
    <xf numFmtId="178" fontId="0" fillId="0" borderId="0" xfId="26" applyNumberFormat="1" applyFont="1" applyFill="1" applyBorder="1" applyAlignment="1" applyProtection="1">
      <alignment vertical="center"/>
      <protection/>
    </xf>
    <xf numFmtId="179" fontId="4" fillId="0" borderId="0" xfId="63" applyNumberFormat="1" applyFont="1" applyAlignment="1">
      <alignment vertical="center"/>
      <protection/>
    </xf>
    <xf numFmtId="181" fontId="3" fillId="0" borderId="0" xfId="86" applyNumberFormat="1" applyFont="1" applyFill="1" applyAlignment="1" applyProtection="1">
      <alignment horizontal="center"/>
      <protection/>
    </xf>
    <xf numFmtId="181" fontId="0" fillId="0" borderId="11" xfId="86" applyNumberFormat="1" applyFont="1" applyFill="1" applyBorder="1" applyAlignment="1">
      <alignment horizontal="center" vertical="center"/>
      <protection/>
    </xf>
    <xf numFmtId="181" fontId="0" fillId="0" borderId="11" xfId="86" applyNumberFormat="1" applyFont="1" applyFill="1" applyBorder="1" applyAlignment="1" applyProtection="1">
      <alignment horizontal="center" vertical="center" wrapText="1"/>
      <protection/>
    </xf>
    <xf numFmtId="0" fontId="0" fillId="0" borderId="11" xfId="63" applyFont="1" applyBorder="1" applyAlignment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vertical="center" shrinkToFit="1"/>
      <protection locked="0"/>
    </xf>
    <xf numFmtId="0" fontId="0" fillId="0" borderId="0" xfId="63" applyFont="1" applyAlignment="1">
      <alignment horizontal="center" vertical="center"/>
      <protection/>
    </xf>
    <xf numFmtId="58" fontId="0" fillId="0" borderId="0" xfId="63" applyNumberFormat="1" applyFont="1" applyAlignment="1">
      <alignment vertical="center"/>
      <protection/>
    </xf>
    <xf numFmtId="182" fontId="7" fillId="0" borderId="11" xfId="86" applyNumberFormat="1" applyFont="1" applyFill="1" applyBorder="1" applyAlignment="1" applyProtection="1">
      <alignment horizontal="right" vertical="center" shrinkToFit="1"/>
      <protection/>
    </xf>
    <xf numFmtId="182" fontId="0" fillId="0" borderId="11" xfId="0" applyNumberFormat="1" applyFont="1" applyFill="1" applyBorder="1" applyAlignment="1" applyProtection="1">
      <alignment vertical="center" shrinkToFit="1"/>
      <protection locked="0"/>
    </xf>
    <xf numFmtId="10" fontId="0" fillId="0" borderId="0" xfId="26" applyNumberFormat="1" applyFont="1" applyFill="1" applyBorder="1" applyAlignment="1" applyProtection="1">
      <alignment vertical="center"/>
      <protection/>
    </xf>
    <xf numFmtId="0" fontId="0" fillId="0" borderId="11" xfId="63" applyFont="1" applyBorder="1" applyAlignment="1">
      <alignment horizontal="right" vertical="center"/>
      <protection/>
    </xf>
    <xf numFmtId="182" fontId="0" fillId="0" borderId="11" xfId="63" applyNumberFormat="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81" fontId="18" fillId="0" borderId="0" xfId="86" applyNumberFormat="1" applyFont="1" applyFill="1" applyAlignment="1" applyProtection="1">
      <alignment horizontal="left"/>
      <protection/>
    </xf>
    <xf numFmtId="181" fontId="19" fillId="0" borderId="0" xfId="86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left" vertical="center"/>
    </xf>
    <xf numFmtId="0" fontId="18" fillId="0" borderId="0" xfId="63" applyFont="1" applyAlignment="1">
      <alignment horizontal="left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3" fillId="0" borderId="0" xfId="83" applyNumberFormat="1" applyFont="1" applyFill="1" applyAlignment="1" applyProtection="1">
      <alignment horizontal="center" vertical="center" wrapText="1"/>
      <protection/>
    </xf>
    <xf numFmtId="177" fontId="0" fillId="0" borderId="11" xfId="0" applyNumberFormat="1" applyFont="1" applyBorder="1" applyAlignment="1">
      <alignment horizontal="right"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0" fontId="0" fillId="0" borderId="0" xfId="21" applyFont="1" applyAlignment="1">
      <alignment vertical="center"/>
      <protection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Font="1" applyAlignment="1">
      <alignment horizontal="left" vertical="center"/>
      <protection/>
    </xf>
    <xf numFmtId="0" fontId="3" fillId="0" borderId="0" xfId="21" applyFont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 shrinkToFit="1"/>
      <protection/>
    </xf>
    <xf numFmtId="0" fontId="0" fillId="0" borderId="17" xfId="21" applyFont="1" applyBorder="1" applyAlignment="1">
      <alignment horizontal="center" vertical="center" shrinkToFit="1"/>
      <protection/>
    </xf>
    <xf numFmtId="181" fontId="0" fillId="0" borderId="11" xfId="86" applyNumberFormat="1" applyFont="1" applyFill="1" applyBorder="1" applyAlignment="1" applyProtection="1">
      <alignment horizontal="center" vertical="center" shrinkToFit="1"/>
      <protection/>
    </xf>
    <xf numFmtId="181" fontId="0" fillId="0" borderId="10" xfId="86" applyNumberFormat="1" applyFont="1" applyFill="1" applyBorder="1" applyAlignment="1" applyProtection="1">
      <alignment horizontal="center" vertical="center" shrinkToFit="1"/>
      <protection/>
    </xf>
    <xf numFmtId="183" fontId="0" fillId="0" borderId="11" xfId="63" applyNumberFormat="1" applyFont="1" applyBorder="1" applyAlignment="1">
      <alignment horizontal="center" vertical="center" shrinkToFit="1"/>
      <protection/>
    </xf>
    <xf numFmtId="0" fontId="0" fillId="0" borderId="20" xfId="21" applyFont="1" applyBorder="1" applyAlignment="1">
      <alignment horizontal="center" vertical="center" shrinkToFit="1"/>
      <protection/>
    </xf>
    <xf numFmtId="0" fontId="0" fillId="0" borderId="11" xfId="63" applyFont="1" applyBorder="1" applyAlignment="1">
      <alignment horizontal="center" vertical="center" shrinkToFit="1"/>
      <protection/>
    </xf>
    <xf numFmtId="0" fontId="0" fillId="0" borderId="15" xfId="63" applyFont="1" applyBorder="1" applyAlignment="1">
      <alignment horizontal="center" vertical="center" shrinkToFit="1"/>
      <protection/>
    </xf>
    <xf numFmtId="182" fontId="0" fillId="0" borderId="11" xfId="21" applyNumberFormat="1" applyFont="1" applyBorder="1" applyAlignment="1">
      <alignment horizontal="right" vertical="center" shrinkToFit="1"/>
      <protection/>
    </xf>
    <xf numFmtId="177" fontId="0" fillId="0" borderId="11" xfId="21" applyNumberFormat="1" applyFont="1" applyBorder="1" applyAlignment="1">
      <alignment horizontal="right" vertical="center" shrinkToFit="1"/>
      <protection/>
    </xf>
    <xf numFmtId="178" fontId="0" fillId="0" borderId="11" xfId="21" applyNumberFormat="1" applyFont="1" applyBorder="1" applyAlignment="1">
      <alignment horizontal="right" vertical="center" shrinkToFit="1"/>
      <protection/>
    </xf>
    <xf numFmtId="0" fontId="0" fillId="0" borderId="11" xfId="21" applyNumberFormat="1" applyFont="1" applyBorder="1" applyAlignment="1">
      <alignment horizontal="left" vertical="center" wrapText="1"/>
      <protection/>
    </xf>
    <xf numFmtId="184" fontId="0" fillId="0" borderId="11" xfId="21" applyNumberFormat="1" applyFont="1" applyBorder="1" applyAlignment="1">
      <alignment horizontal="right" vertical="center" shrinkToFit="1"/>
      <protection/>
    </xf>
    <xf numFmtId="0" fontId="0" fillId="0" borderId="11" xfId="21" applyFont="1" applyBorder="1" applyAlignment="1">
      <alignment horizontal="left" vertical="center" wrapText="1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0" xfId="21" applyFont="1" applyAlignment="1">
      <alignment horizontal="right" vertical="center"/>
      <protection/>
    </xf>
    <xf numFmtId="177" fontId="5" fillId="0" borderId="0" xfId="63" applyNumberFormat="1" applyAlignment="1">
      <alignment horizontal="right" vertical="center"/>
      <protection/>
    </xf>
    <xf numFmtId="0" fontId="1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176" fontId="0" fillId="0" borderId="11" xfId="63" applyNumberFormat="1" applyFont="1" applyFill="1" applyBorder="1" applyAlignment="1">
      <alignment horizontal="center" vertical="center" wrapText="1"/>
      <protection/>
    </xf>
    <xf numFmtId="177" fontId="0" fillId="0" borderId="10" xfId="63" applyNumberFormat="1" applyFont="1" applyFill="1" applyBorder="1" applyAlignment="1">
      <alignment horizontal="center" vertical="center" wrapText="1"/>
      <protection/>
    </xf>
    <xf numFmtId="0" fontId="1" fillId="8" borderId="11" xfId="63" applyFont="1" applyFill="1" applyBorder="1" applyAlignment="1">
      <alignment horizontal="left" vertical="center" wrapText="1"/>
      <protection/>
    </xf>
    <xf numFmtId="178" fontId="0" fillId="8" borderId="11" xfId="63" applyNumberFormat="1" applyFont="1" applyFill="1" applyBorder="1" applyAlignment="1">
      <alignment horizontal="right" vertical="center" shrinkToFit="1"/>
      <protection/>
    </xf>
    <xf numFmtId="177" fontId="4" fillId="0" borderId="0" xfId="63" applyNumberFormat="1" applyFont="1" applyAlignment="1">
      <alignment horizontal="right" vertical="center"/>
      <protection/>
    </xf>
    <xf numFmtId="183" fontId="0" fillId="0" borderId="0" xfId="63" applyNumberFormat="1" applyFont="1" applyAlignment="1">
      <alignment vertical="center"/>
      <protection/>
    </xf>
    <xf numFmtId="183" fontId="0" fillId="0" borderId="0" xfId="86" applyNumberFormat="1" applyFont="1" applyFill="1" applyAlignment="1" applyProtection="1">
      <alignment horizontal="left" vertical="center"/>
      <protection/>
    </xf>
    <xf numFmtId="183" fontId="20" fillId="0" borderId="0" xfId="86" applyNumberFormat="1" applyFont="1" applyFill="1" applyAlignment="1" applyProtection="1">
      <alignment horizontal="right" vertical="center"/>
      <protection/>
    </xf>
    <xf numFmtId="181" fontId="21" fillId="0" borderId="0" xfId="86" applyNumberFormat="1" applyFont="1" applyFill="1" applyAlignment="1" applyProtection="1">
      <alignment horizontal="left" vertical="center"/>
      <protection/>
    </xf>
    <xf numFmtId="181" fontId="8" fillId="0" borderId="0" xfId="86" applyNumberFormat="1" applyFont="1" applyFill="1" applyAlignment="1" applyProtection="1">
      <alignment horizontal="center" vertical="center"/>
      <protection/>
    </xf>
    <xf numFmtId="181" fontId="8" fillId="0" borderId="0" xfId="86" applyNumberFormat="1" applyFont="1" applyFill="1" applyAlignment="1" applyProtection="1">
      <alignment horizontal="right" vertical="center"/>
      <protection/>
    </xf>
    <xf numFmtId="183" fontId="0" fillId="0" borderId="0" xfId="86" applyNumberFormat="1" applyFont="1" applyFill="1" applyAlignment="1" applyProtection="1">
      <alignment horizontal="right" vertical="center"/>
      <protection/>
    </xf>
    <xf numFmtId="181" fontId="0" fillId="0" borderId="10" xfId="86" applyNumberFormat="1" applyFont="1" applyFill="1" applyBorder="1" applyAlignment="1">
      <alignment horizontal="center" vertical="center"/>
      <protection/>
    </xf>
    <xf numFmtId="181" fontId="0" fillId="0" borderId="10" xfId="86" applyNumberFormat="1" applyFont="1" applyFill="1" applyBorder="1" applyAlignment="1" applyProtection="1">
      <alignment horizontal="center" vertical="center"/>
      <protection/>
    </xf>
    <xf numFmtId="183" fontId="0" fillId="0" borderId="11" xfId="63" applyNumberFormat="1" applyFont="1" applyBorder="1" applyAlignment="1">
      <alignment horizontal="center" vertical="center"/>
      <protection/>
    </xf>
    <xf numFmtId="181" fontId="0" fillId="0" borderId="15" xfId="86" applyNumberFormat="1" applyFont="1" applyFill="1" applyBorder="1" applyAlignment="1">
      <alignment horizontal="center" vertical="center"/>
      <protection/>
    </xf>
    <xf numFmtId="181" fontId="0" fillId="0" borderId="15" xfId="86" applyNumberFormat="1" applyFont="1" applyFill="1" applyBorder="1" applyAlignment="1" applyProtection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178" fontId="7" fillId="0" borderId="11" xfId="86" applyNumberFormat="1" applyFont="1" applyFill="1" applyBorder="1" applyAlignment="1" applyProtection="1">
      <alignment horizontal="right" vertical="center" shrinkToFit="1"/>
      <protection/>
    </xf>
    <xf numFmtId="183" fontId="4" fillId="0" borderId="0" xfId="63" applyNumberFormat="1" applyFont="1" applyAlignment="1">
      <alignment vertical="center"/>
      <protection/>
    </xf>
    <xf numFmtId="179" fontId="0" fillId="0" borderId="0" xfId="63" applyNumberFormat="1" applyFont="1" applyAlignment="1">
      <alignment vertical="center"/>
      <protection/>
    </xf>
    <xf numFmtId="0" fontId="5" fillId="0" borderId="0" xfId="63">
      <alignment/>
      <protection/>
    </xf>
    <xf numFmtId="176" fontId="5" fillId="0" borderId="0" xfId="63" applyNumberFormat="1">
      <alignment/>
      <protection/>
    </xf>
    <xf numFmtId="179" fontId="5" fillId="0" borderId="0" xfId="63" applyNumberFormat="1" applyAlignment="1">
      <alignment horizontal="right"/>
      <protection/>
    </xf>
    <xf numFmtId="181" fontId="20" fillId="0" borderId="0" xfId="86" applyNumberFormat="1" applyFont="1" applyFill="1" applyAlignment="1" applyProtection="1">
      <alignment horizontal="right" vertical="center"/>
      <protection/>
    </xf>
    <xf numFmtId="0" fontId="22" fillId="0" borderId="0" xfId="63" applyFont="1">
      <alignment/>
      <protection/>
    </xf>
    <xf numFmtId="176" fontId="8" fillId="0" borderId="0" xfId="63" applyNumberFormat="1" applyFont="1" applyAlignment="1">
      <alignment horizontal="right" vertical="center"/>
      <protection/>
    </xf>
    <xf numFmtId="179" fontId="22" fillId="0" borderId="0" xfId="63" applyNumberFormat="1" applyFont="1" applyAlignment="1">
      <alignment horizontal="right"/>
      <protection/>
    </xf>
    <xf numFmtId="0" fontId="1" fillId="8" borderId="11" xfId="63" applyFont="1" applyFill="1" applyBorder="1" applyAlignment="1">
      <alignment horizontal="left" vertical="center"/>
      <protection/>
    </xf>
    <xf numFmtId="177" fontId="6" fillId="0" borderId="11" xfId="19" applyNumberFormat="1" applyFont="1" applyBorder="1" applyAlignment="1">
      <alignment vertical="center"/>
    </xf>
    <xf numFmtId="178" fontId="6" fillId="0" borderId="11" xfId="19" applyNumberFormat="1" applyFont="1" applyBorder="1" applyAlignment="1">
      <alignment horizontal="right" vertical="center" shrinkToFit="1"/>
    </xf>
    <xf numFmtId="0" fontId="23" fillId="0" borderId="11" xfId="19" applyNumberFormat="1" applyFont="1" applyBorder="1" applyAlignment="1">
      <alignment vertical="center" wrapText="1"/>
    </xf>
    <xf numFmtId="177" fontId="5" fillId="0" borderId="0" xfId="63" applyNumberFormat="1">
      <alignment/>
      <protection/>
    </xf>
    <xf numFmtId="0" fontId="0" fillId="8" borderId="11" xfId="63" applyFont="1" applyFill="1" applyBorder="1" applyAlignment="1">
      <alignment horizontal="left" vertical="center" wrapText="1"/>
      <protection/>
    </xf>
    <xf numFmtId="177" fontId="7" fillId="0" borderId="11" xfId="19" applyNumberFormat="1" applyFont="1" applyBorder="1" applyAlignment="1">
      <alignment vertical="center"/>
    </xf>
    <xf numFmtId="178" fontId="7" fillId="0" borderId="11" xfId="19" applyNumberFormat="1" applyFont="1" applyBorder="1" applyAlignment="1">
      <alignment horizontal="right" vertical="center" shrinkToFit="1"/>
    </xf>
    <xf numFmtId="10" fontId="5" fillId="0" borderId="0" xfId="26" applyNumberFormat="1" applyFont="1" applyFill="1" applyBorder="1" applyAlignment="1" applyProtection="1">
      <alignment/>
      <protection/>
    </xf>
    <xf numFmtId="0" fontId="5" fillId="21" borderId="0" xfId="63" applyFill="1">
      <alignment/>
      <protection/>
    </xf>
    <xf numFmtId="178" fontId="5" fillId="0" borderId="0" xfId="26" applyNumberFormat="1" applyFont="1" applyFill="1" applyBorder="1" applyAlignment="1" applyProtection="1">
      <alignment/>
      <protection/>
    </xf>
    <xf numFmtId="0" fontId="5" fillId="0" borderId="0" xfId="63" applyFill="1">
      <alignment/>
      <protection/>
    </xf>
    <xf numFmtId="185" fontId="5" fillId="0" borderId="0" xfId="20" applyNumberFormat="1" applyFont="1" applyFill="1" applyBorder="1" applyAlignment="1" applyProtection="1">
      <alignment/>
      <protection/>
    </xf>
    <xf numFmtId="0" fontId="4" fillId="0" borderId="0" xfId="63" applyFont="1">
      <alignment/>
      <protection/>
    </xf>
    <xf numFmtId="176" fontId="4" fillId="0" borderId="0" xfId="63" applyNumberFormat="1" applyFont="1">
      <alignment/>
      <protection/>
    </xf>
    <xf numFmtId="179" fontId="4" fillId="0" borderId="0" xfId="63" applyNumberFormat="1" applyFont="1" applyAlignment="1">
      <alignment horizontal="right"/>
      <protection/>
    </xf>
    <xf numFmtId="177" fontId="4" fillId="0" borderId="0" xfId="63" applyNumberFormat="1" applyFont="1">
      <alignment/>
      <protection/>
    </xf>
    <xf numFmtId="181" fontId="3" fillId="0" borderId="0" xfId="86" applyNumberFormat="1" applyFont="1" applyFill="1" applyBorder="1" applyAlignment="1" applyProtection="1">
      <alignment horizontal="center" vertical="center"/>
      <protection/>
    </xf>
    <xf numFmtId="181" fontId="24" fillId="0" borderId="0" xfId="86" applyNumberFormat="1" applyFont="1" applyFill="1" applyAlignment="1" applyProtection="1">
      <alignment horizontal="left" vertical="center"/>
      <protection/>
    </xf>
    <xf numFmtId="181" fontId="20" fillId="0" borderId="0" xfId="86" applyNumberFormat="1" applyFont="1" applyFill="1" applyAlignment="1" applyProtection="1">
      <alignment horizontal="center" vertical="center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22" fillId="0" borderId="11" xfId="63" applyNumberFormat="1" applyFont="1" applyFill="1" applyBorder="1" applyAlignment="1" applyProtection="1">
      <alignment horizontal="left" vertical="center" indent="1" shrinkToFit="1"/>
      <protection/>
    </xf>
    <xf numFmtId="182" fontId="4" fillId="0" borderId="0" xfId="63" applyNumberFormat="1" applyFont="1" applyAlignment="1">
      <alignment vertical="center"/>
      <protection/>
    </xf>
    <xf numFmtId="0" fontId="2" fillId="0" borderId="0" xfId="0" applyFont="1" applyAlignment="1">
      <alignment horizontal="center" vertical="center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常规_永泰县国有资本经营预算套表" xfId="21"/>
    <cellStyle name="40% - 强调文字颜色 3" xfId="22"/>
    <cellStyle name="差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4 2 2 2 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2 2 2 2 3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标题 5 4 2" xfId="47"/>
    <cellStyle name="汇总" xfId="48"/>
    <cellStyle name="常规 4 3 2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?鹎%U龡&amp;H齲_x0001_C铣_x0014__x0007__x0001__x0001_ 2 2 2 2 3 3 2" xfId="57"/>
    <cellStyle name="40% - 强调文字颜色 2" xfId="58"/>
    <cellStyle name="千位[0]_1" xfId="59"/>
    <cellStyle name="_人大草案2010年1.10" xfId="60"/>
    <cellStyle name="强调文字颜色 3" xfId="61"/>
    <cellStyle name="强调文字颜色 4" xfId="62"/>
    <cellStyle name="常规_预算报告附表" xfId="63"/>
    <cellStyle name="no dec" xfId="64"/>
    <cellStyle name="20% - 强调文字颜色 4" xfId="65"/>
    <cellStyle name="40% - 强调文字颜色 4" xfId="66"/>
    <cellStyle name="_(汇总1201）2013年市本级建设项目情况表" xfId="67"/>
    <cellStyle name="标题_2009指标下达结转总表" xfId="68"/>
    <cellStyle name="强调文字颜色 5" xfId="69"/>
    <cellStyle name="?鹎%U龡&amp;H齲_x0001_C铣_x0014__x0007__x0001__x0001_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_(汇总初步定稿）2014年市本级建设项目情况表(汇总1220）" xfId="76"/>
    <cellStyle name="_2011年项目情况表(表八定稿）" xfId="77"/>
    <cellStyle name="ColLevel_1" xfId="78"/>
    <cellStyle name="_2011年项目情况表(定稿）" xfId="79"/>
    <cellStyle name="Normal_APR" xfId="80"/>
    <cellStyle name="RowLevel_1" xfId="81"/>
    <cellStyle name="常规_(4)人大批复表（项）" xfId="82"/>
    <cellStyle name="常规_2012年市本级预算人大定稿" xfId="83"/>
    <cellStyle name="常规_2014年国有资本经营预算收支-市委市政府" xfId="84"/>
    <cellStyle name="常规_2007年保工资、保运转最低支出标准" xfId="85"/>
    <cellStyle name="常规_Sheet1" xfId="86"/>
    <cellStyle name="常规_福州市本级社会保险基金预算安排情况表" xfId="87"/>
    <cellStyle name="普通_97-917" xfId="88"/>
    <cellStyle name="千分位[0]_laroux" xfId="89"/>
    <cellStyle name="千分位_97-917" xfId="90"/>
    <cellStyle name="千位_1" xfId="91"/>
    <cellStyle name="未定义" xfId="92"/>
    <cellStyle name="样式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6130;&#25919;&#39044;&#31639;&#36164;&#26009;2015&#24180;\&#19978;&#32423;&#26377;&#20851;&#36164;&#26009;\&#31119;&#24030;&#24066;2014&#24180;&#22269;&#26377;&#36164;&#26412;&#32463;&#33829;&#25910;&#25903;&#39044;&#31639;&#34920;(&#24066;&#22269;&#36164;&#22996;)&#24314;&#35758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6130;&#25919;&#39044;&#31639;&#36164;&#26009;2018&#24180;\&#24180;&#21021;&#39044;&#31639;\&#19978;&#20250;&#26448;&#26009;\&#20154;&#22823;&#36130;&#25919;&#25253;&#21578;\&#20154;&#22823;&#25253;&#21578;&#65288;&#23450;&#31295;&#65289;20180112\2.2018&#24180;&#20154;&#22823;&#25253;&#21578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收入科目表"/>
      <sheetName val="支出科目表"/>
      <sheetName val="附表1汇总"/>
      <sheetName val="附表2汇总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附件一"/>
      <sheetName val="17一般收入"/>
      <sheetName val="17一般支出"/>
      <sheetName val="17基金收入"/>
      <sheetName val="17基金支出"/>
      <sheetName val="17地方国有资本经营预算执行表"/>
      <sheetName val="17社保基金预算执行表"/>
      <sheetName val="附件二"/>
      <sheetName val="18一般收入"/>
      <sheetName val="18一般支出"/>
      <sheetName val="18基金收入"/>
      <sheetName val="18基金支出"/>
      <sheetName val="18国有资本经营预算表"/>
      <sheetName val="18社保基金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41"/>
  <sheetViews>
    <sheetView showZeros="0" zoomScaleSheetLayoutView="100" workbookViewId="0" topLeftCell="A1">
      <pane xSplit="1" ySplit="7" topLeftCell="B20" activePane="bottomRight" state="frozen"/>
      <selection pane="bottomRight" activeCell="C31" sqref="C31"/>
    </sheetView>
  </sheetViews>
  <sheetFormatPr defaultColWidth="9.00390625" defaultRowHeight="24" customHeight="1"/>
  <cols>
    <col min="1" max="1" width="31.625" style="44" customWidth="1"/>
    <col min="2" max="2" width="12.375" style="44" customWidth="1"/>
    <col min="3" max="4" width="13.125" style="44" customWidth="1"/>
    <col min="5" max="5" width="10.375" style="44" customWidth="1"/>
    <col min="6" max="7" width="9.00390625" style="44" customWidth="1"/>
    <col min="8" max="8" width="14.50390625" style="44" customWidth="1"/>
    <col min="9" max="16384" width="9.00390625" style="44" customWidth="1"/>
  </cols>
  <sheetData>
    <row r="1" spans="1:5" ht="19.5" customHeight="1">
      <c r="A1" s="68" t="s">
        <v>8</v>
      </c>
      <c r="B1" s="69"/>
      <c r="C1" s="69"/>
      <c r="D1" s="69"/>
      <c r="E1" s="69"/>
    </row>
    <row r="2" spans="1:5" ht="24" customHeight="1">
      <c r="A2" s="195" t="s">
        <v>162</v>
      </c>
      <c r="B2" s="195"/>
      <c r="C2" s="195"/>
      <c r="D2" s="195"/>
      <c r="E2" s="195"/>
    </row>
    <row r="3" spans="1:5" ht="19.5" customHeight="1">
      <c r="A3" s="71"/>
      <c r="B3" s="72"/>
      <c r="C3" s="72"/>
      <c r="D3" s="72"/>
      <c r="E3" s="70" t="s">
        <v>10</v>
      </c>
    </row>
    <row r="4" spans="1:5" ht="22.5" customHeight="1">
      <c r="A4" s="196" t="s">
        <v>11</v>
      </c>
      <c r="B4" s="197" t="s">
        <v>163</v>
      </c>
      <c r="C4" s="80" t="s">
        <v>164</v>
      </c>
      <c r="D4" s="80"/>
      <c r="E4" s="80"/>
    </row>
    <row r="5" spans="1:5" ht="22.5" customHeight="1">
      <c r="A5" s="196"/>
      <c r="B5" s="197"/>
      <c r="C5" s="80" t="s">
        <v>165</v>
      </c>
      <c r="D5" s="80" t="s">
        <v>51</v>
      </c>
      <c r="E5" s="198" t="s">
        <v>166</v>
      </c>
    </row>
    <row r="6" spans="1:6" ht="24" customHeight="1">
      <c r="A6" s="82" t="s">
        <v>167</v>
      </c>
      <c r="B6" s="84">
        <f>+B7+B22</f>
        <v>122908</v>
      </c>
      <c r="C6" s="84">
        <f>+C7+C22</f>
        <v>129200</v>
      </c>
      <c r="D6" s="84">
        <f>+D7+D22</f>
        <v>6292</v>
      </c>
      <c r="E6" s="85">
        <f aca="true" t="shared" si="0" ref="E6:E27">+D6/B6</f>
        <v>0.051</v>
      </c>
      <c r="F6" s="90"/>
    </row>
    <row r="7" spans="1:5" ht="24" customHeight="1">
      <c r="A7" s="82" t="s">
        <v>19</v>
      </c>
      <c r="B7" s="84">
        <f>SUM(B8:B21)</f>
        <v>95332</v>
      </c>
      <c r="C7" s="84">
        <f>SUM(C8:C21)</f>
        <v>103200</v>
      </c>
      <c r="D7" s="84">
        <f>SUM(D8:D21)</f>
        <v>7868</v>
      </c>
      <c r="E7" s="85">
        <f t="shared" si="0"/>
        <v>0.083</v>
      </c>
    </row>
    <row r="8" spans="1:5" ht="24" customHeight="1">
      <c r="A8" s="60" t="s">
        <v>20</v>
      </c>
      <c r="B8" s="87">
        <v>37940</v>
      </c>
      <c r="C8" s="199">
        <f>37800+1200</f>
        <v>39000</v>
      </c>
      <c r="D8" s="87">
        <f aca="true" t="shared" si="1" ref="D8:D21">+C8-B8</f>
        <v>1060</v>
      </c>
      <c r="E8" s="89">
        <f t="shared" si="0"/>
        <v>0.028</v>
      </c>
    </row>
    <row r="9" spans="1:5" ht="24" customHeight="1">
      <c r="A9" s="60" t="s">
        <v>21</v>
      </c>
      <c r="B9" s="87">
        <v>21687</v>
      </c>
      <c r="C9" s="199">
        <f>23900-800</f>
        <v>23100</v>
      </c>
      <c r="D9" s="87">
        <f t="shared" si="1"/>
        <v>1413</v>
      </c>
      <c r="E9" s="89">
        <f t="shared" si="0"/>
        <v>0.065</v>
      </c>
    </row>
    <row r="10" spans="1:5" ht="24" customHeight="1">
      <c r="A10" s="60" t="s">
        <v>22</v>
      </c>
      <c r="B10" s="87">
        <v>6013</v>
      </c>
      <c r="C10" s="199">
        <f>7000-500</f>
        <v>6500</v>
      </c>
      <c r="D10" s="87">
        <f t="shared" si="1"/>
        <v>487</v>
      </c>
      <c r="E10" s="89">
        <f t="shared" si="0"/>
        <v>0.081</v>
      </c>
    </row>
    <row r="11" spans="1:5" ht="24" customHeight="1">
      <c r="A11" s="60" t="s">
        <v>23</v>
      </c>
      <c r="B11" s="87">
        <v>190</v>
      </c>
      <c r="C11" s="199">
        <v>210</v>
      </c>
      <c r="D11" s="87">
        <f t="shared" si="1"/>
        <v>20</v>
      </c>
      <c r="E11" s="89">
        <f t="shared" si="0"/>
        <v>0.105</v>
      </c>
    </row>
    <row r="12" spans="1:5" ht="24" customHeight="1">
      <c r="A12" s="60" t="s">
        <v>24</v>
      </c>
      <c r="B12" s="87">
        <v>3529</v>
      </c>
      <c r="C12" s="199">
        <v>3700</v>
      </c>
      <c r="D12" s="87">
        <f t="shared" si="1"/>
        <v>171</v>
      </c>
      <c r="E12" s="89">
        <f t="shared" si="0"/>
        <v>0.048</v>
      </c>
    </row>
    <row r="13" spans="1:5" ht="24" customHeight="1">
      <c r="A13" s="60" t="s">
        <v>25</v>
      </c>
      <c r="B13" s="87">
        <v>1232</v>
      </c>
      <c r="C13" s="199">
        <v>1900</v>
      </c>
      <c r="D13" s="87">
        <f t="shared" si="1"/>
        <v>668</v>
      </c>
      <c r="E13" s="89">
        <f t="shared" si="0"/>
        <v>0.542</v>
      </c>
    </row>
    <row r="14" spans="1:5" ht="24" customHeight="1">
      <c r="A14" s="60" t="s">
        <v>26</v>
      </c>
      <c r="B14" s="87">
        <v>1819</v>
      </c>
      <c r="C14" s="199">
        <v>2100</v>
      </c>
      <c r="D14" s="87">
        <f t="shared" si="1"/>
        <v>281</v>
      </c>
      <c r="E14" s="89">
        <f t="shared" si="0"/>
        <v>0.154</v>
      </c>
    </row>
    <row r="15" spans="1:5" ht="24" customHeight="1">
      <c r="A15" s="60" t="s">
        <v>27</v>
      </c>
      <c r="B15" s="87">
        <v>274</v>
      </c>
      <c r="C15" s="199">
        <v>380</v>
      </c>
      <c r="D15" s="87">
        <f t="shared" si="1"/>
        <v>106</v>
      </c>
      <c r="E15" s="89">
        <f t="shared" si="0"/>
        <v>0.387</v>
      </c>
    </row>
    <row r="16" spans="1:5" ht="24" customHeight="1">
      <c r="A16" s="60" t="s">
        <v>28</v>
      </c>
      <c r="B16" s="87">
        <v>10462</v>
      </c>
      <c r="C16" s="199">
        <v>12300</v>
      </c>
      <c r="D16" s="87">
        <f t="shared" si="1"/>
        <v>1838</v>
      </c>
      <c r="E16" s="89">
        <f t="shared" si="0"/>
        <v>0.176</v>
      </c>
    </row>
    <row r="17" spans="1:5" ht="24" customHeight="1">
      <c r="A17" s="60" t="s">
        <v>29</v>
      </c>
      <c r="B17" s="87">
        <v>446</v>
      </c>
      <c r="C17" s="199">
        <v>463</v>
      </c>
      <c r="D17" s="87">
        <f t="shared" si="1"/>
        <v>17</v>
      </c>
      <c r="E17" s="89">
        <f t="shared" si="0"/>
        <v>0.038</v>
      </c>
    </row>
    <row r="18" spans="1:5" ht="24" customHeight="1">
      <c r="A18" s="60" t="s">
        <v>30</v>
      </c>
      <c r="B18" s="87">
        <v>5075</v>
      </c>
      <c r="C18" s="199">
        <f>5200+800</f>
        <v>6000</v>
      </c>
      <c r="D18" s="87">
        <f t="shared" si="1"/>
        <v>925</v>
      </c>
      <c r="E18" s="89">
        <f t="shared" si="0"/>
        <v>0.182</v>
      </c>
    </row>
    <row r="19" spans="1:5" ht="24" customHeight="1">
      <c r="A19" s="60" t="s">
        <v>31</v>
      </c>
      <c r="B19" s="87">
        <v>6644</v>
      </c>
      <c r="C19" s="199">
        <v>7522</v>
      </c>
      <c r="D19" s="87">
        <f t="shared" si="1"/>
        <v>878</v>
      </c>
      <c r="E19" s="89">
        <f t="shared" si="0"/>
        <v>0.132</v>
      </c>
    </row>
    <row r="20" spans="1:5" ht="24" customHeight="1">
      <c r="A20" s="60" t="s">
        <v>32</v>
      </c>
      <c r="B20" s="87">
        <v>23</v>
      </c>
      <c r="C20" s="87">
        <v>25</v>
      </c>
      <c r="D20" s="87">
        <f t="shared" si="1"/>
        <v>2</v>
      </c>
      <c r="E20" s="89">
        <f t="shared" si="0"/>
        <v>0.087</v>
      </c>
    </row>
    <row r="21" spans="1:5" ht="24" customHeight="1">
      <c r="A21" s="60" t="s">
        <v>33</v>
      </c>
      <c r="B21" s="87">
        <v>-2</v>
      </c>
      <c r="C21" s="87">
        <v>0</v>
      </c>
      <c r="D21" s="87">
        <f t="shared" si="1"/>
        <v>2</v>
      </c>
      <c r="E21" s="89">
        <f t="shared" si="0"/>
        <v>-1</v>
      </c>
    </row>
    <row r="22" spans="1:5" ht="24" customHeight="1">
      <c r="A22" s="82" t="s">
        <v>34</v>
      </c>
      <c r="B22" s="84">
        <f>SUM(B23:B30)</f>
        <v>27576</v>
      </c>
      <c r="C22" s="84">
        <f>SUM(C23:C30)</f>
        <v>26000</v>
      </c>
      <c r="D22" s="84">
        <f>SUM(D23:D30)</f>
        <v>-1576</v>
      </c>
      <c r="E22" s="85">
        <f t="shared" si="0"/>
        <v>-0.057</v>
      </c>
    </row>
    <row r="23" spans="1:5" ht="24" customHeight="1">
      <c r="A23" s="60" t="s">
        <v>35</v>
      </c>
      <c r="B23" s="87">
        <f>+B36</f>
        <v>15886</v>
      </c>
      <c r="C23" s="199">
        <f>+C36</f>
        <v>10500</v>
      </c>
      <c r="D23" s="87">
        <f aca="true" t="shared" si="2" ref="D23:D32">+C23-B23</f>
        <v>-5386</v>
      </c>
      <c r="E23" s="89">
        <f t="shared" si="0"/>
        <v>-0.339</v>
      </c>
    </row>
    <row r="24" spans="1:5" ht="24" customHeight="1">
      <c r="A24" s="60" t="s">
        <v>36</v>
      </c>
      <c r="B24" s="87">
        <v>1340</v>
      </c>
      <c r="C24" s="199">
        <v>1250</v>
      </c>
      <c r="D24" s="87">
        <f t="shared" si="2"/>
        <v>-90</v>
      </c>
      <c r="E24" s="89">
        <f t="shared" si="0"/>
        <v>-0.067</v>
      </c>
    </row>
    <row r="25" spans="1:5" ht="24" customHeight="1">
      <c r="A25" s="60" t="s">
        <v>37</v>
      </c>
      <c r="B25" s="87">
        <v>1922</v>
      </c>
      <c r="C25" s="199">
        <v>1950</v>
      </c>
      <c r="D25" s="87">
        <f t="shared" si="2"/>
        <v>28</v>
      </c>
      <c r="E25" s="89">
        <f t="shared" si="0"/>
        <v>0.015</v>
      </c>
    </row>
    <row r="26" spans="1:5" ht="24" customHeight="1">
      <c r="A26" s="60" t="s">
        <v>38</v>
      </c>
      <c r="B26" s="87">
        <v>1207</v>
      </c>
      <c r="C26" s="199">
        <v>5500</v>
      </c>
      <c r="D26" s="87">
        <f t="shared" si="2"/>
        <v>4293</v>
      </c>
      <c r="E26" s="89">
        <f t="shared" si="0"/>
        <v>3.557</v>
      </c>
    </row>
    <row r="27" spans="1:5" ht="24" customHeight="1">
      <c r="A27" s="60" t="s">
        <v>39</v>
      </c>
      <c r="B27" s="87">
        <v>5798</v>
      </c>
      <c r="C27" s="199">
        <f>4750+1300</f>
        <v>6050</v>
      </c>
      <c r="D27" s="87">
        <f t="shared" si="2"/>
        <v>252</v>
      </c>
      <c r="E27" s="89">
        <f t="shared" si="0"/>
        <v>0.043</v>
      </c>
    </row>
    <row r="28" spans="1:5" ht="24" customHeight="1">
      <c r="A28" s="60" t="s">
        <v>40</v>
      </c>
      <c r="B28" s="87"/>
      <c r="C28" s="199">
        <v>0</v>
      </c>
      <c r="D28" s="87">
        <f t="shared" si="2"/>
        <v>0</v>
      </c>
      <c r="E28" s="89"/>
    </row>
    <row r="29" spans="1:5" ht="24" customHeight="1">
      <c r="A29" s="60" t="s">
        <v>41</v>
      </c>
      <c r="B29" s="87">
        <v>51</v>
      </c>
      <c r="C29" s="199">
        <v>60</v>
      </c>
      <c r="D29" s="87">
        <f t="shared" si="2"/>
        <v>9</v>
      </c>
      <c r="E29" s="89">
        <f aca="true" t="shared" si="3" ref="E29:E32">+D29/B29</f>
        <v>0.176</v>
      </c>
    </row>
    <row r="30" spans="1:5" ht="24" customHeight="1">
      <c r="A30" s="60" t="s">
        <v>42</v>
      </c>
      <c r="B30" s="87">
        <v>1372</v>
      </c>
      <c r="C30" s="199">
        <v>690</v>
      </c>
      <c r="D30" s="87">
        <f t="shared" si="2"/>
        <v>-682</v>
      </c>
      <c r="E30" s="89">
        <f t="shared" si="3"/>
        <v>-0.497</v>
      </c>
    </row>
    <row r="31" spans="1:5" ht="24" customHeight="1">
      <c r="A31" s="82" t="s">
        <v>43</v>
      </c>
      <c r="B31" s="84">
        <f>+B8+B9/0.4*0.6+B10/0.4*0.6+19+1034</f>
        <v>80543</v>
      </c>
      <c r="C31" s="84">
        <f>+C8+C9/0.4*0.6+C10/0.4*0.6+20+1080</f>
        <v>84500</v>
      </c>
      <c r="D31" s="84">
        <f t="shared" si="2"/>
        <v>3957</v>
      </c>
      <c r="E31" s="85">
        <f t="shared" si="3"/>
        <v>0.049</v>
      </c>
    </row>
    <row r="32" spans="1:6" ht="24" customHeight="1">
      <c r="A32" s="82" t="s">
        <v>44</v>
      </c>
      <c r="B32" s="84">
        <f>+B31+B6</f>
        <v>203451</v>
      </c>
      <c r="C32" s="84">
        <f>+C31+C6</f>
        <v>213700</v>
      </c>
      <c r="D32" s="84">
        <f t="shared" si="2"/>
        <v>10249</v>
      </c>
      <c r="E32" s="85">
        <f t="shared" si="3"/>
        <v>0.05</v>
      </c>
      <c r="F32" s="90"/>
    </row>
    <row r="34" spans="2:5" ht="24" customHeight="1">
      <c r="B34" s="200" t="s">
        <v>168</v>
      </c>
      <c r="C34" s="200" t="s">
        <v>169</v>
      </c>
      <c r="E34" s="201"/>
    </row>
    <row r="35" spans="2:3" ht="24" customHeight="1">
      <c r="B35" s="90">
        <f>+B36-B23</f>
        <v>0</v>
      </c>
      <c r="C35" s="90">
        <f>+C36-C23</f>
        <v>0</v>
      </c>
    </row>
    <row r="36" spans="1:4" ht="24" customHeight="1">
      <c r="A36" s="60" t="s">
        <v>35</v>
      </c>
      <c r="B36" s="202">
        <f>SUM(B37:B41)</f>
        <v>15886</v>
      </c>
      <c r="C36" s="203">
        <f>SUM(C37:C41)</f>
        <v>10500</v>
      </c>
      <c r="D36" s="204">
        <f>+C36/B36-1</f>
        <v>-0.339</v>
      </c>
    </row>
    <row r="37" spans="1:3" ht="24" customHeight="1">
      <c r="A37" s="205" t="s">
        <v>170</v>
      </c>
      <c r="B37" s="202">
        <v>2463</v>
      </c>
      <c r="C37" s="206">
        <v>2500</v>
      </c>
    </row>
    <row r="38" spans="1:3" ht="24" customHeight="1">
      <c r="A38" s="205" t="s">
        <v>171</v>
      </c>
      <c r="B38" s="206">
        <v>5752</v>
      </c>
      <c r="C38" s="206">
        <v>3000</v>
      </c>
    </row>
    <row r="39" spans="1:3" ht="24" customHeight="1">
      <c r="A39" s="205" t="s">
        <v>172</v>
      </c>
      <c r="B39" s="206">
        <v>4443</v>
      </c>
      <c r="C39" s="206">
        <v>1500</v>
      </c>
    </row>
    <row r="40" spans="1:3" ht="24" customHeight="1">
      <c r="A40" s="205" t="s">
        <v>173</v>
      </c>
      <c r="B40" s="206">
        <v>484</v>
      </c>
      <c r="C40" s="206">
        <f>300+200</f>
        <v>500</v>
      </c>
    </row>
    <row r="41" spans="1:3" ht="24" customHeight="1">
      <c r="A41" s="205" t="s">
        <v>174</v>
      </c>
      <c r="B41" s="206">
        <v>2744</v>
      </c>
      <c r="C41" s="206">
        <v>3000</v>
      </c>
    </row>
  </sheetData>
  <sheetProtection/>
  <mergeCells count="4">
    <mergeCell ref="A2:E2"/>
    <mergeCell ref="C4:E4"/>
    <mergeCell ref="A4:A5"/>
    <mergeCell ref="B4:B5"/>
  </mergeCells>
  <dataValidations count="1">
    <dataValidation type="whole" allowBlank="1" showInputMessage="1" showErrorMessage="1" sqref="C8 C36 C9:C19 C23:C30">
      <formula1>-99999999</formula1>
      <formula2>99999999</formula2>
    </dataValidation>
  </dataValidations>
  <printOptions horizontalCentered="1"/>
  <pageMargins left="0.59" right="0.35" top="0.59" bottom="0.39" header="0" footer="0.12"/>
  <pageSetup firstPageNumber="24" useFirstPageNumber="1" fitToHeight="1" fitToWidth="1" horizontalDpi="600" verticalDpi="600" orientation="portrait" paperSize="9" scale="99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2"/>
  <sheetViews>
    <sheetView showZeros="0" zoomScaleSheetLayoutView="100" workbookViewId="0" topLeftCell="A1">
      <selection activeCell="N12" sqref="N12"/>
    </sheetView>
  </sheetViews>
  <sheetFormatPr defaultColWidth="9.00390625" defaultRowHeight="29.25" customHeight="1"/>
  <cols>
    <col min="1" max="1" width="27.25390625" style="45" customWidth="1"/>
    <col min="2" max="2" width="10.125" style="45" customWidth="1"/>
    <col min="3" max="3" width="9.25390625" style="45" customWidth="1"/>
    <col min="4" max="4" width="11.00390625" style="45" customWidth="1"/>
    <col min="5" max="5" width="9.875" style="45" customWidth="1"/>
    <col min="6" max="6" width="9.75390625" style="45" customWidth="1"/>
    <col min="7" max="7" width="11.00390625" style="45" customWidth="1"/>
    <col min="8" max="8" width="9.625" style="45" customWidth="1"/>
    <col min="9" max="9" width="7.25390625" style="173" customWidth="1"/>
    <col min="10" max="10" width="9.00390625" style="45" customWidth="1"/>
    <col min="11" max="11" width="12.625" style="45" bestFit="1" customWidth="1"/>
    <col min="12" max="16384" width="9.00390625" style="45" customWidth="1"/>
  </cols>
  <sheetData>
    <row r="1" spans="1:9" s="44" customFormat="1" ht="20.25" customHeight="1">
      <c r="A1" s="68" t="s">
        <v>45</v>
      </c>
      <c r="B1" s="47"/>
      <c r="C1" s="47"/>
      <c r="D1" s="47"/>
      <c r="E1" s="47"/>
      <c r="F1" s="47"/>
      <c r="G1" s="47"/>
      <c r="H1" s="47"/>
      <c r="I1" s="70"/>
    </row>
    <row r="2" spans="1:9" ht="33.75" customHeight="1">
      <c r="A2" s="48" t="s">
        <v>175</v>
      </c>
      <c r="B2" s="48"/>
      <c r="C2" s="48"/>
      <c r="D2" s="48"/>
      <c r="E2" s="48"/>
      <c r="F2" s="48"/>
      <c r="G2" s="48"/>
      <c r="H2" s="48"/>
      <c r="I2" s="48"/>
    </row>
    <row r="3" s="44" customFormat="1" ht="20.25" customHeight="1">
      <c r="I3" s="70" t="s">
        <v>10</v>
      </c>
    </row>
    <row r="4" spans="1:9" s="44" customFormat="1" ht="24" customHeight="1">
      <c r="A4" s="174" t="s">
        <v>11</v>
      </c>
      <c r="B4" s="175" t="s">
        <v>176</v>
      </c>
      <c r="C4" s="176"/>
      <c r="D4" s="177"/>
      <c r="E4" s="55" t="s">
        <v>164</v>
      </c>
      <c r="F4" s="55"/>
      <c r="G4" s="55"/>
      <c r="H4" s="55"/>
      <c r="I4" s="55"/>
    </row>
    <row r="5" spans="1:9" s="44" customFormat="1" ht="24" customHeight="1">
      <c r="A5" s="174"/>
      <c r="B5" s="55" t="s">
        <v>177</v>
      </c>
      <c r="C5" s="56" t="s">
        <v>178</v>
      </c>
      <c r="D5" s="56"/>
      <c r="E5" s="55" t="s">
        <v>177</v>
      </c>
      <c r="F5" s="56" t="s">
        <v>178</v>
      </c>
      <c r="G5" s="56"/>
      <c r="H5" s="55" t="s">
        <v>179</v>
      </c>
      <c r="I5" s="64" t="s">
        <v>180</v>
      </c>
    </row>
    <row r="6" spans="1:9" s="44" customFormat="1" ht="36" customHeight="1">
      <c r="A6" s="174"/>
      <c r="B6" s="55"/>
      <c r="C6" s="55" t="s">
        <v>181</v>
      </c>
      <c r="D6" s="55" t="s">
        <v>182</v>
      </c>
      <c r="E6" s="55"/>
      <c r="F6" s="55" t="s">
        <v>181</v>
      </c>
      <c r="G6" s="55" t="s">
        <v>182</v>
      </c>
      <c r="H6" s="55"/>
      <c r="I6" s="64"/>
    </row>
    <row r="7" spans="1:9" s="44" customFormat="1" ht="36" customHeight="1">
      <c r="A7" s="178" t="s">
        <v>53</v>
      </c>
      <c r="B7" s="179">
        <f>SUM(C7:D7)</f>
        <v>236885</v>
      </c>
      <c r="C7" s="179">
        <f aca="true" t="shared" si="0" ref="C7:H7">SUM(C8:C28)</f>
        <v>209500</v>
      </c>
      <c r="D7" s="179">
        <f t="shared" si="0"/>
        <v>27385</v>
      </c>
      <c r="E7" s="179">
        <f t="shared" si="0"/>
        <v>275772</v>
      </c>
      <c r="F7" s="179">
        <f t="shared" si="0"/>
        <v>226900</v>
      </c>
      <c r="G7" s="179">
        <f t="shared" si="0"/>
        <v>48872</v>
      </c>
      <c r="H7" s="179">
        <f t="shared" si="0"/>
        <v>17400</v>
      </c>
      <c r="I7" s="65">
        <f aca="true" t="shared" si="1" ref="I7:I28">+F7/C7-1</f>
        <v>0.083</v>
      </c>
    </row>
    <row r="8" spans="1:9" s="172" customFormat="1" ht="36" customHeight="1">
      <c r="A8" s="180" t="s">
        <v>183</v>
      </c>
      <c r="B8" s="181">
        <f aca="true" t="shared" si="2" ref="B8:B28">+C8+D8</f>
        <v>25197</v>
      </c>
      <c r="C8" s="181">
        <v>25177</v>
      </c>
      <c r="D8" s="181">
        <v>20</v>
      </c>
      <c r="E8" s="182">
        <f>+F8+G8</f>
        <v>27729</v>
      </c>
      <c r="F8" s="182">
        <v>27651</v>
      </c>
      <c r="G8" s="182">
        <v>78</v>
      </c>
      <c r="H8" s="183">
        <f>+F8-C8</f>
        <v>2474</v>
      </c>
      <c r="I8" s="188">
        <f t="shared" si="1"/>
        <v>0.098</v>
      </c>
    </row>
    <row r="9" spans="1:9" s="44" customFormat="1" ht="36" customHeight="1">
      <c r="A9" s="184" t="s">
        <v>184</v>
      </c>
      <c r="B9" s="185">
        <f t="shared" si="2"/>
        <v>814</v>
      </c>
      <c r="C9" s="185">
        <v>814</v>
      </c>
      <c r="D9" s="185">
        <v>0</v>
      </c>
      <c r="E9" s="186">
        <f aca="true" t="shared" si="3" ref="E9:E28">+F9+G9</f>
        <v>450</v>
      </c>
      <c r="F9" s="186">
        <v>450</v>
      </c>
      <c r="G9" s="186">
        <v>0</v>
      </c>
      <c r="H9" s="187">
        <f aca="true" t="shared" si="4" ref="H9:H28">+F9-C9</f>
        <v>-364</v>
      </c>
      <c r="I9" s="189">
        <f t="shared" si="1"/>
        <v>-0.447</v>
      </c>
    </row>
    <row r="10" spans="1:9" s="172" customFormat="1" ht="36" customHeight="1">
      <c r="A10" s="180" t="s">
        <v>185</v>
      </c>
      <c r="B10" s="181">
        <f t="shared" si="2"/>
        <v>8097</v>
      </c>
      <c r="C10" s="181">
        <v>8083</v>
      </c>
      <c r="D10" s="181">
        <v>14</v>
      </c>
      <c r="E10" s="182">
        <f t="shared" si="3"/>
        <v>9393</v>
      </c>
      <c r="F10" s="182">
        <v>9222</v>
      </c>
      <c r="G10" s="182">
        <v>171</v>
      </c>
      <c r="H10" s="183">
        <f t="shared" si="4"/>
        <v>1139</v>
      </c>
      <c r="I10" s="188">
        <f t="shared" si="1"/>
        <v>0.141</v>
      </c>
    </row>
    <row r="11" spans="1:10" s="172" customFormat="1" ht="36" customHeight="1">
      <c r="A11" s="180" t="s">
        <v>186</v>
      </c>
      <c r="B11" s="181">
        <f t="shared" si="2"/>
        <v>50371</v>
      </c>
      <c r="C11" s="181">
        <v>45979</v>
      </c>
      <c r="D11" s="181">
        <v>4392</v>
      </c>
      <c r="E11" s="182">
        <f t="shared" si="3"/>
        <v>59271</v>
      </c>
      <c r="F11" s="182">
        <v>53824</v>
      </c>
      <c r="G11" s="182">
        <v>5447</v>
      </c>
      <c r="H11" s="183">
        <f t="shared" si="4"/>
        <v>7845</v>
      </c>
      <c r="I11" s="188">
        <f t="shared" si="1"/>
        <v>0.171</v>
      </c>
      <c r="J11" s="190"/>
    </row>
    <row r="12" spans="1:10" s="172" customFormat="1" ht="36" customHeight="1">
      <c r="A12" s="180" t="s">
        <v>187</v>
      </c>
      <c r="B12" s="181">
        <f t="shared" si="2"/>
        <v>360</v>
      </c>
      <c r="C12" s="181">
        <v>360</v>
      </c>
      <c r="D12" s="181">
        <v>0</v>
      </c>
      <c r="E12" s="182">
        <f t="shared" si="3"/>
        <v>620</v>
      </c>
      <c r="F12" s="182">
        <v>170</v>
      </c>
      <c r="G12" s="182">
        <v>450</v>
      </c>
      <c r="H12" s="183">
        <f t="shared" si="4"/>
        <v>-190</v>
      </c>
      <c r="I12" s="188">
        <f t="shared" si="1"/>
        <v>-0.528</v>
      </c>
      <c r="J12" s="190"/>
    </row>
    <row r="13" spans="1:10" s="44" customFormat="1" ht="36" customHeight="1">
      <c r="A13" s="184" t="s">
        <v>188</v>
      </c>
      <c r="B13" s="185">
        <f t="shared" si="2"/>
        <v>2785</v>
      </c>
      <c r="C13" s="185">
        <v>2630</v>
      </c>
      <c r="D13" s="185">
        <v>155</v>
      </c>
      <c r="E13" s="186">
        <f t="shared" si="3"/>
        <v>3263</v>
      </c>
      <c r="F13" s="186">
        <v>2970</v>
      </c>
      <c r="G13" s="186">
        <v>293</v>
      </c>
      <c r="H13" s="187">
        <f t="shared" si="4"/>
        <v>340</v>
      </c>
      <c r="I13" s="189">
        <f t="shared" si="1"/>
        <v>0.129</v>
      </c>
      <c r="J13" s="190"/>
    </row>
    <row r="14" spans="1:10" s="172" customFormat="1" ht="36" customHeight="1">
      <c r="A14" s="180" t="s">
        <v>189</v>
      </c>
      <c r="B14" s="181">
        <f t="shared" si="2"/>
        <v>37331</v>
      </c>
      <c r="C14" s="181">
        <v>27245</v>
      </c>
      <c r="D14" s="181">
        <v>10086</v>
      </c>
      <c r="E14" s="182">
        <f t="shared" si="3"/>
        <v>54791</v>
      </c>
      <c r="F14" s="182">
        <v>38306</v>
      </c>
      <c r="G14" s="182">
        <v>16485</v>
      </c>
      <c r="H14" s="183">
        <f t="shared" si="4"/>
        <v>11061</v>
      </c>
      <c r="I14" s="188">
        <f t="shared" si="1"/>
        <v>0.406</v>
      </c>
      <c r="J14" s="190"/>
    </row>
    <row r="15" spans="1:11" s="172" customFormat="1" ht="36" customHeight="1">
      <c r="A15" s="180" t="s">
        <v>190</v>
      </c>
      <c r="B15" s="181">
        <f t="shared" si="2"/>
        <v>12899</v>
      </c>
      <c r="C15" s="181">
        <v>11220</v>
      </c>
      <c r="D15" s="181">
        <v>1679</v>
      </c>
      <c r="E15" s="182">
        <f t="shared" si="3"/>
        <v>16256</v>
      </c>
      <c r="F15" s="182">
        <v>12800</v>
      </c>
      <c r="G15" s="182">
        <v>3456</v>
      </c>
      <c r="H15" s="183">
        <f t="shared" si="4"/>
        <v>1580</v>
      </c>
      <c r="I15" s="191">
        <f t="shared" si="1"/>
        <v>0.1408</v>
      </c>
      <c r="J15" s="190"/>
      <c r="K15" s="192"/>
    </row>
    <row r="16" spans="1:10" s="172" customFormat="1" ht="36" customHeight="1">
      <c r="A16" s="180" t="s">
        <v>191</v>
      </c>
      <c r="B16" s="181">
        <f t="shared" si="2"/>
        <v>2911</v>
      </c>
      <c r="C16" s="181">
        <v>561</v>
      </c>
      <c r="D16" s="181">
        <v>2350</v>
      </c>
      <c r="E16" s="182">
        <f t="shared" si="3"/>
        <v>1600</v>
      </c>
      <c r="F16" s="182"/>
      <c r="G16" s="182">
        <v>1600</v>
      </c>
      <c r="H16" s="183">
        <f t="shared" si="4"/>
        <v>-561</v>
      </c>
      <c r="I16" s="188">
        <f t="shared" si="1"/>
        <v>-1</v>
      </c>
      <c r="J16" s="190"/>
    </row>
    <row r="17" spans="1:10" s="172" customFormat="1" ht="36" customHeight="1">
      <c r="A17" s="180" t="s">
        <v>192</v>
      </c>
      <c r="B17" s="181">
        <f t="shared" si="2"/>
        <v>3838</v>
      </c>
      <c r="C17" s="181">
        <v>2842</v>
      </c>
      <c r="D17" s="181">
        <v>996</v>
      </c>
      <c r="E17" s="182">
        <f t="shared" si="3"/>
        <v>9957</v>
      </c>
      <c r="F17" s="182">
        <v>9842</v>
      </c>
      <c r="G17" s="182">
        <v>115</v>
      </c>
      <c r="H17" s="183">
        <f t="shared" si="4"/>
        <v>7000</v>
      </c>
      <c r="I17" s="188">
        <f t="shared" si="1"/>
        <v>2.463</v>
      </c>
      <c r="J17" s="190"/>
    </row>
    <row r="18" spans="1:10" s="44" customFormat="1" ht="36" customHeight="1">
      <c r="A18" s="184" t="s">
        <v>193</v>
      </c>
      <c r="B18" s="185">
        <f t="shared" si="2"/>
        <v>27235</v>
      </c>
      <c r="C18" s="185">
        <v>19642</v>
      </c>
      <c r="D18" s="185">
        <v>7593</v>
      </c>
      <c r="E18" s="186">
        <f t="shared" si="3"/>
        <v>35472</v>
      </c>
      <c r="F18" s="186">
        <v>18248</v>
      </c>
      <c r="G18" s="186">
        <v>17224</v>
      </c>
      <c r="H18" s="187">
        <f t="shared" si="4"/>
        <v>-1394</v>
      </c>
      <c r="I18" s="189">
        <f t="shared" si="1"/>
        <v>-0.071</v>
      </c>
      <c r="J18" s="190"/>
    </row>
    <row r="19" spans="1:10" s="44" customFormat="1" ht="36" customHeight="1">
      <c r="A19" s="184" t="s">
        <v>194</v>
      </c>
      <c r="B19" s="185">
        <f t="shared" si="2"/>
        <v>838</v>
      </c>
      <c r="C19" s="185">
        <v>838</v>
      </c>
      <c r="D19" s="185">
        <v>0</v>
      </c>
      <c r="E19" s="186">
        <f t="shared" si="3"/>
        <v>3793</v>
      </c>
      <c r="F19" s="186">
        <v>793</v>
      </c>
      <c r="G19" s="186">
        <v>3000</v>
      </c>
      <c r="H19" s="187">
        <f t="shared" si="4"/>
        <v>-45</v>
      </c>
      <c r="I19" s="189">
        <f t="shared" si="1"/>
        <v>-0.054</v>
      </c>
      <c r="J19" s="190"/>
    </row>
    <row r="20" spans="1:9" s="44" customFormat="1" ht="36" customHeight="1">
      <c r="A20" s="184" t="s">
        <v>195</v>
      </c>
      <c r="B20" s="185">
        <f t="shared" si="2"/>
        <v>87</v>
      </c>
      <c r="C20" s="185">
        <v>87</v>
      </c>
      <c r="D20" s="185">
        <v>0</v>
      </c>
      <c r="E20" s="186">
        <f t="shared" si="3"/>
        <v>270</v>
      </c>
      <c r="F20" s="186">
        <v>96</v>
      </c>
      <c r="G20" s="186">
        <v>174</v>
      </c>
      <c r="H20" s="187">
        <f t="shared" si="4"/>
        <v>9</v>
      </c>
      <c r="I20" s="189">
        <f t="shared" si="1"/>
        <v>0.103</v>
      </c>
    </row>
    <row r="21" spans="1:10" s="44" customFormat="1" ht="36" customHeight="1">
      <c r="A21" s="184" t="s">
        <v>196</v>
      </c>
      <c r="B21" s="185">
        <f t="shared" si="2"/>
        <v>189</v>
      </c>
      <c r="C21" s="185">
        <v>189</v>
      </c>
      <c r="D21" s="185">
        <v>0</v>
      </c>
      <c r="E21" s="186">
        <f t="shared" si="3"/>
        <v>363</v>
      </c>
      <c r="F21" s="186">
        <v>166</v>
      </c>
      <c r="G21" s="186">
        <v>197</v>
      </c>
      <c r="H21" s="187">
        <f t="shared" si="4"/>
        <v>-23</v>
      </c>
      <c r="I21" s="189">
        <f t="shared" si="1"/>
        <v>-0.122</v>
      </c>
      <c r="J21" s="190"/>
    </row>
    <row r="22" spans="1:10" s="44" customFormat="1" ht="36" customHeight="1">
      <c r="A22" s="184" t="s">
        <v>197</v>
      </c>
      <c r="B22" s="185">
        <f t="shared" si="2"/>
        <v>1247</v>
      </c>
      <c r="C22" s="185">
        <v>1247</v>
      </c>
      <c r="D22" s="185">
        <v>0</v>
      </c>
      <c r="E22" s="186">
        <f t="shared" si="3"/>
        <v>1421</v>
      </c>
      <c r="F22" s="186">
        <v>1421</v>
      </c>
      <c r="G22" s="186">
        <v>0</v>
      </c>
      <c r="H22" s="187">
        <f t="shared" si="4"/>
        <v>174</v>
      </c>
      <c r="I22" s="189">
        <f t="shared" si="1"/>
        <v>0.14</v>
      </c>
      <c r="J22" s="190"/>
    </row>
    <row r="23" spans="1:10" s="44" customFormat="1" ht="36" customHeight="1">
      <c r="A23" s="184" t="s">
        <v>198</v>
      </c>
      <c r="B23" s="185">
        <f t="shared" si="2"/>
        <v>160</v>
      </c>
      <c r="C23" s="185">
        <v>60</v>
      </c>
      <c r="D23" s="185">
        <v>100</v>
      </c>
      <c r="E23" s="186">
        <f t="shared" si="3"/>
        <v>238</v>
      </c>
      <c r="F23" s="186">
        <v>60</v>
      </c>
      <c r="G23" s="186">
        <v>178</v>
      </c>
      <c r="H23" s="187">
        <f t="shared" si="4"/>
        <v>0</v>
      </c>
      <c r="I23" s="189">
        <f t="shared" si="1"/>
        <v>0</v>
      </c>
      <c r="J23" s="190"/>
    </row>
    <row r="24" spans="1:10" s="44" customFormat="1" ht="36" customHeight="1">
      <c r="A24" s="184" t="s">
        <v>199</v>
      </c>
      <c r="B24" s="185">
        <f t="shared" si="2"/>
        <v>608</v>
      </c>
      <c r="C24" s="185">
        <v>608</v>
      </c>
      <c r="D24" s="185">
        <v>0</v>
      </c>
      <c r="E24" s="186">
        <f t="shared" si="3"/>
        <v>108</v>
      </c>
      <c r="F24" s="186">
        <v>108</v>
      </c>
      <c r="G24" s="186">
        <v>0</v>
      </c>
      <c r="H24" s="187">
        <f t="shared" si="4"/>
        <v>-500</v>
      </c>
      <c r="I24" s="189">
        <f t="shared" si="1"/>
        <v>-0.822</v>
      </c>
      <c r="J24" s="190"/>
    </row>
    <row r="25" spans="1:10" s="44" customFormat="1" ht="36" customHeight="1">
      <c r="A25" s="184" t="s">
        <v>200</v>
      </c>
      <c r="B25" s="185">
        <f t="shared" si="2"/>
        <v>1230</v>
      </c>
      <c r="C25" s="185">
        <v>1230</v>
      </c>
      <c r="D25" s="185">
        <v>0</v>
      </c>
      <c r="E25" s="186">
        <f t="shared" si="3"/>
        <v>1592</v>
      </c>
      <c r="F25" s="186">
        <v>1588</v>
      </c>
      <c r="G25" s="186">
        <v>4</v>
      </c>
      <c r="H25" s="187">
        <f t="shared" si="4"/>
        <v>358</v>
      </c>
      <c r="I25" s="189">
        <f t="shared" si="1"/>
        <v>0.291</v>
      </c>
      <c r="J25" s="190"/>
    </row>
    <row r="26" spans="1:11" s="44" customFormat="1" ht="36" customHeight="1">
      <c r="A26" s="184" t="s">
        <v>201</v>
      </c>
      <c r="B26" s="185">
        <f t="shared" si="2"/>
        <v>3000</v>
      </c>
      <c r="C26" s="185">
        <v>3000</v>
      </c>
      <c r="D26" s="185">
        <v>0</v>
      </c>
      <c r="E26" s="186">
        <f t="shared" si="3"/>
        <v>3000</v>
      </c>
      <c r="F26" s="186">
        <v>3000</v>
      </c>
      <c r="G26" s="186">
        <v>0</v>
      </c>
      <c r="H26" s="187">
        <f t="shared" si="4"/>
        <v>0</v>
      </c>
      <c r="I26" s="189">
        <f t="shared" si="1"/>
        <v>0</v>
      </c>
      <c r="K26" s="193">
        <f>+E26/(E7-3000)</f>
        <v>0.011</v>
      </c>
    </row>
    <row r="27" spans="1:9" s="44" customFormat="1" ht="36" customHeight="1">
      <c r="A27" s="184" t="s">
        <v>202</v>
      </c>
      <c r="B27" s="185">
        <f t="shared" si="2"/>
        <v>5500</v>
      </c>
      <c r="C27" s="185">
        <v>5500</v>
      </c>
      <c r="D27" s="185">
        <v>0</v>
      </c>
      <c r="E27" s="186">
        <f t="shared" si="3"/>
        <v>8000</v>
      </c>
      <c r="F27" s="186">
        <v>8000</v>
      </c>
      <c r="G27" s="186">
        <v>0</v>
      </c>
      <c r="H27" s="187">
        <f t="shared" si="4"/>
        <v>2500</v>
      </c>
      <c r="I27" s="189">
        <f t="shared" si="1"/>
        <v>0.455</v>
      </c>
    </row>
    <row r="28" spans="1:9" s="44" customFormat="1" ht="36" customHeight="1">
      <c r="A28" s="184" t="s">
        <v>203</v>
      </c>
      <c r="B28" s="185">
        <f t="shared" si="2"/>
        <v>52188</v>
      </c>
      <c r="C28" s="185">
        <v>52188</v>
      </c>
      <c r="D28" s="185">
        <v>0</v>
      </c>
      <c r="E28" s="186">
        <f t="shared" si="3"/>
        <v>38185</v>
      </c>
      <c r="F28" s="186">
        <v>38185</v>
      </c>
      <c r="G28" s="186">
        <v>0</v>
      </c>
      <c r="H28" s="187">
        <f t="shared" si="4"/>
        <v>-14003</v>
      </c>
      <c r="I28" s="189">
        <f t="shared" si="1"/>
        <v>-0.268</v>
      </c>
    </row>
    <row r="29" spans="2:9" ht="29.25" customHeight="1">
      <c r="B29" s="62"/>
      <c r="C29" s="62"/>
      <c r="D29" s="62"/>
      <c r="E29" s="62"/>
      <c r="F29" s="62"/>
      <c r="G29" s="62"/>
      <c r="H29" s="62"/>
      <c r="I29" s="194"/>
    </row>
    <row r="30" spans="2:9" ht="29.25" customHeight="1">
      <c r="B30" s="62"/>
      <c r="C30" s="62"/>
      <c r="D30" s="62"/>
      <c r="E30" s="62"/>
      <c r="F30" s="62"/>
      <c r="G30" s="62"/>
      <c r="H30" s="62"/>
      <c r="I30" s="194"/>
    </row>
    <row r="31" spans="2:9" ht="29.25" customHeight="1">
      <c r="B31" s="62"/>
      <c r="C31" s="62"/>
      <c r="D31" s="62"/>
      <c r="E31" s="62"/>
      <c r="F31" s="62"/>
      <c r="G31" s="62"/>
      <c r="H31" s="62"/>
      <c r="I31" s="194"/>
    </row>
    <row r="32" spans="2:9" ht="29.25" customHeight="1">
      <c r="B32" s="62"/>
      <c r="C32" s="62"/>
      <c r="D32" s="62"/>
      <c r="H32" s="62"/>
      <c r="I32" s="194"/>
    </row>
  </sheetData>
  <sheetProtection/>
  <mergeCells count="10">
    <mergeCell ref="A2:I2"/>
    <mergeCell ref="B4:D4"/>
    <mergeCell ref="E4:I4"/>
    <mergeCell ref="C5:D5"/>
    <mergeCell ref="F5:G5"/>
    <mergeCell ref="A4:A6"/>
    <mergeCell ref="B5:B6"/>
    <mergeCell ref="E5:E6"/>
    <mergeCell ref="H5:H6"/>
    <mergeCell ref="I5:I6"/>
  </mergeCells>
  <printOptions horizontalCentered="1"/>
  <pageMargins left="0.59" right="0.39" top="0.79" bottom="0.39" header="0" footer="0.39"/>
  <pageSetup blackAndWhite="1" firstPageNumber="25" useFirstPageNumber="1" fitToHeight="1" fitToWidth="1" horizontalDpi="600" verticalDpi="600" orientation="portrait" paperSize="9" scale="70"/>
  <headerFooter scaleWithDoc="0"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X80"/>
  <sheetViews>
    <sheetView showZeros="0" zoomScaleSheetLayoutView="100" workbookViewId="0" topLeftCell="A1">
      <selection activeCell="A8" sqref="A8"/>
    </sheetView>
  </sheetViews>
  <sheetFormatPr defaultColWidth="9.00390625" defaultRowHeight="14.25"/>
  <cols>
    <col min="1" max="1" width="38.375" style="0" customWidth="1"/>
    <col min="2" max="2" width="17.25390625" style="0" customWidth="1"/>
    <col min="3" max="3" width="19.125" style="0" customWidth="1"/>
    <col min="7" max="7" width="23.375" style="0" customWidth="1"/>
    <col min="8" max="8" width="27.25390625" style="0" customWidth="1"/>
    <col min="9" max="9" width="12.00390625" style="0" customWidth="1"/>
    <col min="10" max="10" width="16.25390625" style="0" customWidth="1"/>
  </cols>
  <sheetData>
    <row r="1" spans="1:10" s="156" customFormat="1" ht="20.25" customHeight="1">
      <c r="A1" s="68" t="s">
        <v>89</v>
      </c>
      <c r="B1" s="160"/>
      <c r="C1" s="160"/>
      <c r="E1" s="45"/>
      <c r="F1" s="45"/>
      <c r="G1" s="45"/>
      <c r="H1" s="45"/>
      <c r="I1" s="45"/>
      <c r="J1" s="45"/>
    </row>
    <row r="2" spans="1:232" s="157" customFormat="1" ht="28.5" customHeight="1">
      <c r="A2" s="161" t="s">
        <v>204</v>
      </c>
      <c r="B2" s="161"/>
      <c r="C2" s="161"/>
      <c r="HW2"/>
      <c r="HX2"/>
    </row>
    <row r="3" spans="2:10" s="94" customFormat="1" ht="21" customHeight="1">
      <c r="B3" s="162"/>
      <c r="C3" s="162" t="s">
        <v>10</v>
      </c>
      <c r="E3"/>
      <c r="F3"/>
      <c r="G3"/>
      <c r="H3"/>
      <c r="I3"/>
      <c r="J3"/>
    </row>
    <row r="4" spans="1:232" s="158" customFormat="1" ht="36" customHeight="1">
      <c r="A4" s="163" t="s">
        <v>205</v>
      </c>
      <c r="B4" s="164" t="s">
        <v>206</v>
      </c>
      <c r="C4" s="165" t="s">
        <v>207</v>
      </c>
      <c r="E4" s="157"/>
      <c r="F4" s="157"/>
      <c r="G4" s="157"/>
      <c r="H4" s="157"/>
      <c r="I4" s="157"/>
      <c r="J4" s="157"/>
      <c r="HW4" s="94"/>
      <c r="HX4" s="94"/>
    </row>
    <row r="5" spans="1:10" s="159" customFormat="1" ht="25.5" customHeight="1">
      <c r="A5" s="163" t="s">
        <v>148</v>
      </c>
      <c r="B5" s="166">
        <f>+B6+B11+B22+B30+B37+B41+B44+B48+B51+B57+B60+B65+B68+B73+B76</f>
        <v>275772</v>
      </c>
      <c r="C5" s="166">
        <f>+C6+C11+C22+C30+C37+C41+C44+C48+C51+C57+C60+C65+C68+C73+C76</f>
        <v>157578</v>
      </c>
      <c r="E5" s="159">
        <f aca="true" t="shared" si="0" ref="E5:E68">ROUND(I5,0)</f>
        <v>275772</v>
      </c>
      <c r="F5" s="159">
        <f aca="true" t="shared" si="1" ref="F5:F68">ROUND(J5,0)</f>
        <v>157578</v>
      </c>
      <c r="G5" s="159" t="s">
        <v>208</v>
      </c>
      <c r="I5" s="159">
        <v>275772.22</v>
      </c>
      <c r="J5" s="159">
        <v>157577.59</v>
      </c>
    </row>
    <row r="6" spans="1:10" s="159" customFormat="1" ht="25.5" customHeight="1">
      <c r="A6" s="167" t="s">
        <v>209</v>
      </c>
      <c r="B6" s="166">
        <f>SUM(B7:B10)</f>
        <v>46841</v>
      </c>
      <c r="C6" s="166">
        <f>SUM(C7:C10)</f>
        <v>46841</v>
      </c>
      <c r="E6" s="159">
        <f t="shared" si="0"/>
        <v>46841</v>
      </c>
      <c r="F6" s="159">
        <f t="shared" si="1"/>
        <v>46841</v>
      </c>
      <c r="G6" s="159" t="s">
        <v>210</v>
      </c>
      <c r="H6" s="159" t="s">
        <v>211</v>
      </c>
      <c r="I6" s="159">
        <v>46840.64</v>
      </c>
      <c r="J6" s="159">
        <v>46840.64</v>
      </c>
    </row>
    <row r="7" spans="1:10" s="94" customFormat="1" ht="25.5" customHeight="1">
      <c r="A7" s="168" t="s">
        <v>212</v>
      </c>
      <c r="B7" s="169">
        <v>17094</v>
      </c>
      <c r="C7" s="169">
        <v>17094</v>
      </c>
      <c r="E7" s="159">
        <f t="shared" si="0"/>
        <v>17093</v>
      </c>
      <c r="F7" s="159">
        <f t="shared" si="1"/>
        <v>17093</v>
      </c>
      <c r="G7"/>
      <c r="H7" t="s">
        <v>213</v>
      </c>
      <c r="I7">
        <v>17093.4</v>
      </c>
      <c r="J7">
        <v>17093.4</v>
      </c>
    </row>
    <row r="8" spans="1:10" s="94" customFormat="1" ht="25.5" customHeight="1">
      <c r="A8" s="168" t="s">
        <v>214</v>
      </c>
      <c r="B8" s="169">
        <v>4575</v>
      </c>
      <c r="C8" s="169">
        <v>4575</v>
      </c>
      <c r="E8" s="159">
        <f t="shared" si="0"/>
        <v>4575</v>
      </c>
      <c r="F8" s="159">
        <f t="shared" si="1"/>
        <v>4575</v>
      </c>
      <c r="G8"/>
      <c r="H8" t="s">
        <v>215</v>
      </c>
      <c r="I8">
        <v>4575.13</v>
      </c>
      <c r="J8">
        <v>4575.13</v>
      </c>
    </row>
    <row r="9" spans="1:10" s="94" customFormat="1" ht="25.5" customHeight="1">
      <c r="A9" s="168" t="s">
        <v>216</v>
      </c>
      <c r="B9" s="169">
        <v>1358</v>
      </c>
      <c r="C9" s="169">
        <v>1358</v>
      </c>
      <c r="E9" s="159">
        <f t="shared" si="0"/>
        <v>1358</v>
      </c>
      <c r="F9" s="159">
        <f t="shared" si="1"/>
        <v>1358</v>
      </c>
      <c r="G9"/>
      <c r="H9" t="s">
        <v>217</v>
      </c>
      <c r="I9">
        <v>1358.37</v>
      </c>
      <c r="J9">
        <v>1358.37</v>
      </c>
    </row>
    <row r="10" spans="1:10" s="94" customFormat="1" ht="25.5" customHeight="1">
      <c r="A10" s="168" t="s">
        <v>218</v>
      </c>
      <c r="B10" s="169">
        <v>23814</v>
      </c>
      <c r="C10" s="169">
        <v>23814</v>
      </c>
      <c r="E10" s="159">
        <f t="shared" si="0"/>
        <v>23814</v>
      </c>
      <c r="F10" s="159">
        <f t="shared" si="1"/>
        <v>23814</v>
      </c>
      <c r="G10"/>
      <c r="H10" t="s">
        <v>219</v>
      </c>
      <c r="I10">
        <v>23813.74</v>
      </c>
      <c r="J10">
        <v>23813.74</v>
      </c>
    </row>
    <row r="11" spans="1:10" s="159" customFormat="1" ht="25.5" customHeight="1">
      <c r="A11" s="167" t="s">
        <v>220</v>
      </c>
      <c r="B11" s="166">
        <f>SUM(B12:B21)</f>
        <v>15865</v>
      </c>
      <c r="C11" s="166">
        <f>SUM(C12:C21)</f>
        <v>9896</v>
      </c>
      <c r="E11" s="159">
        <f t="shared" si="0"/>
        <v>15865</v>
      </c>
      <c r="F11" s="159">
        <f t="shared" si="1"/>
        <v>9896</v>
      </c>
      <c r="G11" s="159" t="s">
        <v>221</v>
      </c>
      <c r="H11" s="159" t="s">
        <v>211</v>
      </c>
      <c r="I11" s="159">
        <v>15864.95</v>
      </c>
      <c r="J11" s="159">
        <v>9895.99</v>
      </c>
    </row>
    <row r="12" spans="1:10" s="94" customFormat="1" ht="25.5" customHeight="1">
      <c r="A12" s="168" t="s">
        <v>222</v>
      </c>
      <c r="B12" s="169">
        <v>2135</v>
      </c>
      <c r="C12" s="169">
        <v>1938</v>
      </c>
      <c r="E12" s="159">
        <f t="shared" si="0"/>
        <v>2135</v>
      </c>
      <c r="F12" s="159">
        <f t="shared" si="1"/>
        <v>1938</v>
      </c>
      <c r="G12"/>
      <c r="H12" t="s">
        <v>223</v>
      </c>
      <c r="I12">
        <v>2134.72</v>
      </c>
      <c r="J12">
        <v>1937.86</v>
      </c>
    </row>
    <row r="13" spans="1:10" s="94" customFormat="1" ht="25.5" customHeight="1">
      <c r="A13" s="168" t="s">
        <v>224</v>
      </c>
      <c r="B13" s="169">
        <v>172</v>
      </c>
      <c r="C13" s="169">
        <v>172</v>
      </c>
      <c r="E13" s="159">
        <f t="shared" si="0"/>
        <v>172</v>
      </c>
      <c r="F13" s="159">
        <f t="shared" si="1"/>
        <v>172</v>
      </c>
      <c r="G13"/>
      <c r="H13" t="s">
        <v>225</v>
      </c>
      <c r="I13">
        <v>172.05</v>
      </c>
      <c r="J13">
        <v>172.05</v>
      </c>
    </row>
    <row r="14" spans="1:10" s="94" customFormat="1" ht="25.5" customHeight="1">
      <c r="A14" s="168" t="s">
        <v>226</v>
      </c>
      <c r="B14" s="169">
        <v>60</v>
      </c>
      <c r="C14" s="169">
        <v>60</v>
      </c>
      <c r="E14" s="159">
        <f t="shared" si="0"/>
        <v>60</v>
      </c>
      <c r="F14" s="159">
        <f t="shared" si="1"/>
        <v>60</v>
      </c>
      <c r="G14"/>
      <c r="H14" t="s">
        <v>227</v>
      </c>
      <c r="I14">
        <v>59.86</v>
      </c>
      <c r="J14">
        <v>59.86</v>
      </c>
    </row>
    <row r="15" spans="1:10" s="94" customFormat="1" ht="25.5" customHeight="1">
      <c r="A15" s="168" t="s">
        <v>228</v>
      </c>
      <c r="B15" s="169">
        <v>0</v>
      </c>
      <c r="C15" s="169">
        <v>0</v>
      </c>
      <c r="E15" s="159">
        <f t="shared" si="0"/>
        <v>0</v>
      </c>
      <c r="F15" s="159">
        <f t="shared" si="1"/>
        <v>0</v>
      </c>
      <c r="G15"/>
      <c r="H15" t="s">
        <v>229</v>
      </c>
      <c r="I15">
        <v>0</v>
      </c>
      <c r="J15">
        <v>0</v>
      </c>
    </row>
    <row r="16" spans="1:10" s="94" customFormat="1" ht="25.5" customHeight="1">
      <c r="A16" s="168" t="s">
        <v>230</v>
      </c>
      <c r="B16" s="169">
        <v>145</v>
      </c>
      <c r="C16" s="169">
        <v>80</v>
      </c>
      <c r="E16" s="159">
        <f t="shared" si="0"/>
        <v>145</v>
      </c>
      <c r="F16" s="159">
        <f t="shared" si="1"/>
        <v>80</v>
      </c>
      <c r="G16"/>
      <c r="H16" t="s">
        <v>231</v>
      </c>
      <c r="I16">
        <v>144.95</v>
      </c>
      <c r="J16">
        <v>80</v>
      </c>
    </row>
    <row r="17" spans="1:10" s="94" customFormat="1" ht="25.5" customHeight="1">
      <c r="A17" s="168" t="s">
        <v>232</v>
      </c>
      <c r="B17" s="169">
        <v>457</v>
      </c>
      <c r="C17" s="169">
        <v>457</v>
      </c>
      <c r="E17" s="159">
        <f t="shared" si="0"/>
        <v>457</v>
      </c>
      <c r="F17" s="159">
        <f t="shared" si="1"/>
        <v>457</v>
      </c>
      <c r="G17"/>
      <c r="H17" t="s">
        <v>233</v>
      </c>
      <c r="I17">
        <v>457.17</v>
      </c>
      <c r="J17">
        <v>457.17</v>
      </c>
    </row>
    <row r="18" spans="1:10" s="94" customFormat="1" ht="25.5" customHeight="1">
      <c r="A18" s="168" t="s">
        <v>234</v>
      </c>
      <c r="B18" s="169">
        <v>0</v>
      </c>
      <c r="C18" s="169">
        <v>0</v>
      </c>
      <c r="E18" s="159">
        <f t="shared" si="0"/>
        <v>0</v>
      </c>
      <c r="F18" s="159">
        <f t="shared" si="1"/>
        <v>0</v>
      </c>
      <c r="G18"/>
      <c r="H18" t="s">
        <v>235</v>
      </c>
      <c r="I18">
        <v>0</v>
      </c>
      <c r="J18">
        <v>0</v>
      </c>
    </row>
    <row r="19" spans="1:10" s="94" customFormat="1" ht="25.5" customHeight="1">
      <c r="A19" s="168" t="s">
        <v>236</v>
      </c>
      <c r="B19" s="169">
        <v>305</v>
      </c>
      <c r="C19" s="169">
        <v>305</v>
      </c>
      <c r="E19" s="159">
        <f t="shared" si="0"/>
        <v>305</v>
      </c>
      <c r="F19" s="159">
        <f t="shared" si="1"/>
        <v>305</v>
      </c>
      <c r="G19"/>
      <c r="H19" t="s">
        <v>237</v>
      </c>
      <c r="I19">
        <v>305.25</v>
      </c>
      <c r="J19">
        <v>305.25</v>
      </c>
    </row>
    <row r="20" spans="1:10" s="94" customFormat="1" ht="25.5" customHeight="1">
      <c r="A20" s="168" t="s">
        <v>238</v>
      </c>
      <c r="B20" s="169">
        <v>28</v>
      </c>
      <c r="C20" s="169">
        <v>20</v>
      </c>
      <c r="E20" s="159">
        <f t="shared" si="0"/>
        <v>28</v>
      </c>
      <c r="F20" s="159">
        <f t="shared" si="1"/>
        <v>20</v>
      </c>
      <c r="G20"/>
      <c r="H20" t="s">
        <v>239</v>
      </c>
      <c r="I20">
        <v>27.73</v>
      </c>
      <c r="J20">
        <v>20.13</v>
      </c>
    </row>
    <row r="21" spans="1:10" s="94" customFormat="1" ht="25.5" customHeight="1">
      <c r="A21" s="168" t="s">
        <v>240</v>
      </c>
      <c r="B21" s="169">
        <v>12563</v>
      </c>
      <c r="C21" s="169">
        <v>6864</v>
      </c>
      <c r="E21" s="159">
        <f t="shared" si="0"/>
        <v>12563</v>
      </c>
      <c r="F21" s="159">
        <f t="shared" si="1"/>
        <v>6864</v>
      </c>
      <c r="G21"/>
      <c r="H21" t="s">
        <v>241</v>
      </c>
      <c r="I21" s="170">
        <v>12563.22</v>
      </c>
      <c r="J21" s="170">
        <v>6863.669999999998</v>
      </c>
    </row>
    <row r="22" spans="1:10" s="159" customFormat="1" ht="25.5" customHeight="1">
      <c r="A22" s="167" t="s">
        <v>242</v>
      </c>
      <c r="B22" s="166">
        <f>SUM(B23:B29)</f>
        <v>14790</v>
      </c>
      <c r="C22" s="166">
        <f>SUM(C23:C29)</f>
        <v>0</v>
      </c>
      <c r="E22" s="159">
        <f t="shared" si="0"/>
        <v>14790</v>
      </c>
      <c r="F22" s="159">
        <f t="shared" si="1"/>
        <v>0</v>
      </c>
      <c r="G22" s="159" t="s">
        <v>243</v>
      </c>
      <c r="H22" s="159" t="s">
        <v>211</v>
      </c>
      <c r="I22" s="159">
        <v>14790.46</v>
      </c>
      <c r="J22" s="159">
        <v>0</v>
      </c>
    </row>
    <row r="23" spans="1:10" s="94" customFormat="1" ht="25.5" customHeight="1">
      <c r="A23" s="168" t="s">
        <v>244</v>
      </c>
      <c r="B23" s="169">
        <v>0</v>
      </c>
      <c r="C23" s="169">
        <v>0</v>
      </c>
      <c r="E23" s="159">
        <f t="shared" si="0"/>
        <v>0</v>
      </c>
      <c r="F23" s="159">
        <f t="shared" si="1"/>
        <v>0</v>
      </c>
      <c r="G23"/>
      <c r="H23" t="s">
        <v>245</v>
      </c>
      <c r="I23">
        <v>0</v>
      </c>
      <c r="J23">
        <v>0</v>
      </c>
    </row>
    <row r="24" spans="1:10" s="94" customFormat="1" ht="25.5" customHeight="1">
      <c r="A24" s="168" t="s">
        <v>246</v>
      </c>
      <c r="B24" s="169">
        <v>5179</v>
      </c>
      <c r="C24" s="169">
        <v>0</v>
      </c>
      <c r="E24" s="159">
        <f t="shared" si="0"/>
        <v>5179</v>
      </c>
      <c r="F24" s="159">
        <f t="shared" si="1"/>
        <v>0</v>
      </c>
      <c r="G24"/>
      <c r="H24" t="s">
        <v>247</v>
      </c>
      <c r="I24">
        <v>5179</v>
      </c>
      <c r="J24">
        <v>0</v>
      </c>
    </row>
    <row r="25" spans="1:10" s="94" customFormat="1" ht="25.5" customHeight="1">
      <c r="A25" s="168" t="s">
        <v>248</v>
      </c>
      <c r="B25" s="169">
        <v>0</v>
      </c>
      <c r="C25" s="169">
        <v>0</v>
      </c>
      <c r="E25" s="159">
        <f t="shared" si="0"/>
        <v>0</v>
      </c>
      <c r="F25" s="159">
        <f t="shared" si="1"/>
        <v>0</v>
      </c>
      <c r="G25"/>
      <c r="H25" t="s">
        <v>249</v>
      </c>
      <c r="I25">
        <v>0</v>
      </c>
      <c r="J25">
        <v>0</v>
      </c>
    </row>
    <row r="26" spans="1:10" s="94" customFormat="1" ht="25.5" customHeight="1">
      <c r="A26" s="168" t="s">
        <v>250</v>
      </c>
      <c r="B26" s="169">
        <v>3</v>
      </c>
      <c r="C26" s="169">
        <v>0</v>
      </c>
      <c r="E26" s="159">
        <f t="shared" si="0"/>
        <v>3</v>
      </c>
      <c r="F26" s="159">
        <f t="shared" si="1"/>
        <v>0</v>
      </c>
      <c r="G26"/>
      <c r="H26" t="s">
        <v>251</v>
      </c>
      <c r="I26">
        <v>3.3</v>
      </c>
      <c r="J26">
        <v>0</v>
      </c>
    </row>
    <row r="27" spans="1:10" s="94" customFormat="1" ht="25.5" customHeight="1">
      <c r="A27" s="168" t="s">
        <v>252</v>
      </c>
      <c r="B27" s="169">
        <v>141</v>
      </c>
      <c r="C27" s="169">
        <v>0</v>
      </c>
      <c r="E27" s="159">
        <f t="shared" si="0"/>
        <v>142</v>
      </c>
      <c r="F27" s="159">
        <f t="shared" si="1"/>
        <v>0</v>
      </c>
      <c r="G27"/>
      <c r="H27" t="s">
        <v>253</v>
      </c>
      <c r="I27">
        <v>141.5</v>
      </c>
      <c r="J27">
        <v>0</v>
      </c>
    </row>
    <row r="28" spans="1:10" s="94" customFormat="1" ht="25.5" customHeight="1">
      <c r="A28" s="168" t="s">
        <v>254</v>
      </c>
      <c r="B28" s="169">
        <v>40</v>
      </c>
      <c r="C28" s="169">
        <v>0</v>
      </c>
      <c r="E28" s="159">
        <f t="shared" si="0"/>
        <v>40</v>
      </c>
      <c r="F28" s="159">
        <f t="shared" si="1"/>
        <v>0</v>
      </c>
      <c r="G28"/>
      <c r="H28" t="s">
        <v>255</v>
      </c>
      <c r="I28">
        <v>40</v>
      </c>
      <c r="J28">
        <v>0</v>
      </c>
    </row>
    <row r="29" spans="1:10" s="94" customFormat="1" ht="25.5" customHeight="1">
      <c r="A29" s="168" t="s">
        <v>256</v>
      </c>
      <c r="B29" s="169">
        <v>9427</v>
      </c>
      <c r="C29" s="169">
        <v>0</v>
      </c>
      <c r="E29" s="159">
        <f t="shared" si="0"/>
        <v>9427</v>
      </c>
      <c r="F29" s="159">
        <f t="shared" si="1"/>
        <v>0</v>
      </c>
      <c r="G29"/>
      <c r="H29" t="s">
        <v>257</v>
      </c>
      <c r="I29" s="170">
        <v>9426.66</v>
      </c>
      <c r="J29">
        <v>0</v>
      </c>
    </row>
    <row r="30" spans="1:10" s="159" customFormat="1" ht="25.5" customHeight="1">
      <c r="A30" s="167" t="s">
        <v>258</v>
      </c>
      <c r="B30" s="166">
        <f>SUM(B31:B36)</f>
        <v>0</v>
      </c>
      <c r="C30" s="166">
        <f>SUM(C31:C36)</f>
        <v>0</v>
      </c>
      <c r="E30" s="159">
        <f t="shared" si="0"/>
        <v>0</v>
      </c>
      <c r="F30" s="159">
        <f t="shared" si="1"/>
        <v>0</v>
      </c>
      <c r="G30" s="159" t="s">
        <v>259</v>
      </c>
      <c r="H30" s="159" t="s">
        <v>211</v>
      </c>
      <c r="I30" s="159">
        <v>0</v>
      </c>
      <c r="J30" s="159">
        <v>0</v>
      </c>
    </row>
    <row r="31" spans="1:10" s="94" customFormat="1" ht="25.5" customHeight="1">
      <c r="A31" s="168" t="s">
        <v>244</v>
      </c>
      <c r="B31" s="169">
        <v>0</v>
      </c>
      <c r="C31" s="169">
        <v>0</v>
      </c>
      <c r="E31" s="159">
        <f t="shared" si="0"/>
        <v>0</v>
      </c>
      <c r="F31" s="159">
        <f t="shared" si="1"/>
        <v>0</v>
      </c>
      <c r="G31"/>
      <c r="H31" t="s">
        <v>260</v>
      </c>
      <c r="I31">
        <v>0</v>
      </c>
      <c r="J31">
        <v>0</v>
      </c>
    </row>
    <row r="32" spans="1:10" s="94" customFormat="1" ht="25.5" customHeight="1">
      <c r="A32" s="168" t="s">
        <v>246</v>
      </c>
      <c r="B32" s="169">
        <v>0</v>
      </c>
      <c r="C32" s="169">
        <v>0</v>
      </c>
      <c r="E32" s="159">
        <f t="shared" si="0"/>
        <v>0</v>
      </c>
      <c r="F32" s="159">
        <f t="shared" si="1"/>
        <v>0</v>
      </c>
      <c r="G32"/>
      <c r="H32" t="s">
        <v>261</v>
      </c>
      <c r="I32">
        <v>0</v>
      </c>
      <c r="J32">
        <v>0</v>
      </c>
    </row>
    <row r="33" spans="1:10" s="94" customFormat="1" ht="25.5" customHeight="1">
      <c r="A33" s="168" t="s">
        <v>248</v>
      </c>
      <c r="B33" s="169">
        <v>0</v>
      </c>
      <c r="C33" s="169">
        <v>0</v>
      </c>
      <c r="E33" s="159">
        <f t="shared" si="0"/>
        <v>0</v>
      </c>
      <c r="F33" s="159">
        <f t="shared" si="1"/>
        <v>0</v>
      </c>
      <c r="G33"/>
      <c r="H33" t="s">
        <v>262</v>
      </c>
      <c r="I33">
        <v>0</v>
      </c>
      <c r="J33">
        <v>0</v>
      </c>
    </row>
    <row r="34" spans="1:10" s="94" customFormat="1" ht="25.5" customHeight="1">
      <c r="A34" s="168" t="s">
        <v>252</v>
      </c>
      <c r="B34" s="169">
        <v>0</v>
      </c>
      <c r="C34" s="169">
        <v>0</v>
      </c>
      <c r="E34" s="159">
        <f t="shared" si="0"/>
        <v>0</v>
      </c>
      <c r="F34" s="159">
        <f t="shared" si="1"/>
        <v>0</v>
      </c>
      <c r="G34"/>
      <c r="H34" t="s">
        <v>263</v>
      </c>
      <c r="I34">
        <v>0</v>
      </c>
      <c r="J34">
        <v>0</v>
      </c>
    </row>
    <row r="35" spans="1:10" s="94" customFormat="1" ht="25.5" customHeight="1">
      <c r="A35" s="168" t="s">
        <v>254</v>
      </c>
      <c r="B35" s="169">
        <v>0</v>
      </c>
      <c r="C35" s="169">
        <v>0</v>
      </c>
      <c r="E35" s="159">
        <f t="shared" si="0"/>
        <v>0</v>
      </c>
      <c r="F35" s="159">
        <f t="shared" si="1"/>
        <v>0</v>
      </c>
      <c r="G35"/>
      <c r="H35" t="s">
        <v>264</v>
      </c>
      <c r="I35">
        <v>0</v>
      </c>
      <c r="J35">
        <v>0</v>
      </c>
    </row>
    <row r="36" spans="1:10" s="94" customFormat="1" ht="25.5" customHeight="1">
      <c r="A36" s="168" t="s">
        <v>256</v>
      </c>
      <c r="B36" s="169">
        <v>0</v>
      </c>
      <c r="C36" s="169">
        <v>0</v>
      </c>
      <c r="E36" s="159">
        <f t="shared" si="0"/>
        <v>0</v>
      </c>
      <c r="F36" s="159">
        <f t="shared" si="1"/>
        <v>0</v>
      </c>
      <c r="G36"/>
      <c r="H36" t="s">
        <v>265</v>
      </c>
      <c r="I36">
        <v>0</v>
      </c>
      <c r="J36">
        <v>0</v>
      </c>
    </row>
    <row r="37" spans="1:10" s="159" customFormat="1" ht="25.5" customHeight="1">
      <c r="A37" s="167" t="s">
        <v>266</v>
      </c>
      <c r="B37" s="166">
        <f>SUM(B38:B40)</f>
        <v>82839</v>
      </c>
      <c r="C37" s="166">
        <f>SUM(C38:C40)</f>
        <v>71912</v>
      </c>
      <c r="E37" s="159">
        <f t="shared" si="0"/>
        <v>82840</v>
      </c>
      <c r="F37" s="159">
        <f t="shared" si="1"/>
        <v>71912</v>
      </c>
      <c r="G37" s="159" t="s">
        <v>267</v>
      </c>
      <c r="H37" s="159" t="s">
        <v>211</v>
      </c>
      <c r="I37" s="159">
        <v>82839.66999999991</v>
      </c>
      <c r="J37" s="159">
        <v>71911.95000000011</v>
      </c>
    </row>
    <row r="38" spans="1:10" s="94" customFormat="1" ht="25.5" customHeight="1">
      <c r="A38" s="168" t="s">
        <v>268</v>
      </c>
      <c r="B38" s="169">
        <v>65812</v>
      </c>
      <c r="C38" s="169">
        <v>65812</v>
      </c>
      <c r="E38" s="159">
        <f t="shared" si="0"/>
        <v>65812</v>
      </c>
      <c r="F38" s="159">
        <f t="shared" si="1"/>
        <v>65812</v>
      </c>
      <c r="G38"/>
      <c r="H38" t="s">
        <v>269</v>
      </c>
      <c r="I38">
        <v>65812.26000000017</v>
      </c>
      <c r="J38">
        <v>65812.26000000017</v>
      </c>
    </row>
    <row r="39" spans="1:10" s="94" customFormat="1" ht="25.5" customHeight="1">
      <c r="A39" s="168" t="s">
        <v>270</v>
      </c>
      <c r="B39" s="169">
        <v>17027</v>
      </c>
      <c r="C39" s="169">
        <v>6100</v>
      </c>
      <c r="E39" s="159">
        <f t="shared" si="0"/>
        <v>17027</v>
      </c>
      <c r="F39" s="159">
        <f t="shared" si="1"/>
        <v>6100</v>
      </c>
      <c r="G39"/>
      <c r="H39" t="s">
        <v>271</v>
      </c>
      <c r="I39">
        <v>17027.40999999998</v>
      </c>
      <c r="J39">
        <v>6099.689999999994</v>
      </c>
    </row>
    <row r="40" spans="1:10" s="94" customFormat="1" ht="25.5" customHeight="1">
      <c r="A40" s="168" t="s">
        <v>272</v>
      </c>
      <c r="B40" s="169">
        <v>0</v>
      </c>
      <c r="C40" s="169">
        <v>0</v>
      </c>
      <c r="E40" s="159">
        <f t="shared" si="0"/>
        <v>0</v>
      </c>
      <c r="F40" s="159">
        <f t="shared" si="1"/>
        <v>0</v>
      </c>
      <c r="G40"/>
      <c r="H40" t="s">
        <v>273</v>
      </c>
      <c r="I40">
        <v>0</v>
      </c>
      <c r="J40">
        <v>0</v>
      </c>
    </row>
    <row r="41" spans="1:10" s="159" customFormat="1" ht="25.5" customHeight="1">
      <c r="A41" s="167" t="s">
        <v>274</v>
      </c>
      <c r="B41" s="166">
        <f>+B42+B43</f>
        <v>6150</v>
      </c>
      <c r="C41" s="166">
        <f>+C42+C43</f>
        <v>0</v>
      </c>
      <c r="E41" s="159">
        <f t="shared" si="0"/>
        <v>6150</v>
      </c>
      <c r="F41" s="159">
        <f t="shared" si="1"/>
        <v>0</v>
      </c>
      <c r="G41" s="159" t="s">
        <v>275</v>
      </c>
      <c r="H41" s="159" t="s">
        <v>211</v>
      </c>
      <c r="I41" s="159">
        <v>6149.98</v>
      </c>
      <c r="J41" s="159">
        <v>0</v>
      </c>
    </row>
    <row r="42" spans="1:10" s="94" customFormat="1" ht="25.5" customHeight="1">
      <c r="A42" s="168" t="s">
        <v>276</v>
      </c>
      <c r="B42" s="169">
        <v>6150</v>
      </c>
      <c r="C42" s="169">
        <v>0</v>
      </c>
      <c r="E42" s="159">
        <f t="shared" si="0"/>
        <v>6150</v>
      </c>
      <c r="F42" s="159">
        <f t="shared" si="1"/>
        <v>0</v>
      </c>
      <c r="G42"/>
      <c r="H42" t="s">
        <v>277</v>
      </c>
      <c r="I42" s="171">
        <v>6149.98</v>
      </c>
      <c r="J42">
        <v>0</v>
      </c>
    </row>
    <row r="43" spans="1:10" s="94" customFormat="1" ht="25.5" customHeight="1">
      <c r="A43" s="168" t="s">
        <v>278</v>
      </c>
      <c r="B43" s="169">
        <v>0</v>
      </c>
      <c r="C43" s="169">
        <v>0</v>
      </c>
      <c r="E43" s="159">
        <f t="shared" si="0"/>
        <v>0</v>
      </c>
      <c r="F43" s="159">
        <f t="shared" si="1"/>
        <v>0</v>
      </c>
      <c r="G43"/>
      <c r="H43" t="s">
        <v>279</v>
      </c>
      <c r="I43">
        <v>0</v>
      </c>
      <c r="J43">
        <v>0</v>
      </c>
    </row>
    <row r="44" spans="1:10" s="159" customFormat="1" ht="25.5" customHeight="1">
      <c r="A44" s="167" t="s">
        <v>280</v>
      </c>
      <c r="B44" s="166">
        <f>+B45+B46+B47</f>
        <v>361</v>
      </c>
      <c r="C44" s="166">
        <f>+C45+C46+C47</f>
        <v>0</v>
      </c>
      <c r="E44" s="159">
        <f t="shared" si="0"/>
        <v>361</v>
      </c>
      <c r="F44" s="159">
        <f t="shared" si="1"/>
        <v>0</v>
      </c>
      <c r="G44" s="159" t="s">
        <v>281</v>
      </c>
      <c r="H44" s="159" t="s">
        <v>211</v>
      </c>
      <c r="I44" s="159">
        <v>361</v>
      </c>
      <c r="J44" s="159">
        <v>0</v>
      </c>
    </row>
    <row r="45" spans="1:10" s="94" customFormat="1" ht="25.5" customHeight="1">
      <c r="A45" s="168" t="s">
        <v>282</v>
      </c>
      <c r="B45" s="169">
        <v>0</v>
      </c>
      <c r="C45" s="169">
        <v>0</v>
      </c>
      <c r="E45" s="159">
        <f t="shared" si="0"/>
        <v>0</v>
      </c>
      <c r="F45" s="159">
        <f t="shared" si="1"/>
        <v>0</v>
      </c>
      <c r="G45"/>
      <c r="H45" t="s">
        <v>283</v>
      </c>
      <c r="I45">
        <v>0</v>
      </c>
      <c r="J45">
        <v>0</v>
      </c>
    </row>
    <row r="46" spans="1:10" s="94" customFormat="1" ht="25.5" customHeight="1">
      <c r="A46" s="168" t="s">
        <v>284</v>
      </c>
      <c r="B46" s="169">
        <v>0</v>
      </c>
      <c r="C46" s="169">
        <v>0</v>
      </c>
      <c r="E46" s="159">
        <f t="shared" si="0"/>
        <v>0</v>
      </c>
      <c r="F46" s="159">
        <f t="shared" si="1"/>
        <v>0</v>
      </c>
      <c r="G46"/>
      <c r="H46" t="s">
        <v>285</v>
      </c>
      <c r="I46">
        <v>0</v>
      </c>
      <c r="J46">
        <v>0</v>
      </c>
    </row>
    <row r="47" spans="1:10" s="94" customFormat="1" ht="25.5" customHeight="1">
      <c r="A47" s="168" t="s">
        <v>286</v>
      </c>
      <c r="B47" s="169">
        <v>361</v>
      </c>
      <c r="C47" s="169">
        <v>0</v>
      </c>
      <c r="E47" s="159">
        <f t="shared" si="0"/>
        <v>361</v>
      </c>
      <c r="F47" s="159">
        <f t="shared" si="1"/>
        <v>0</v>
      </c>
      <c r="G47"/>
      <c r="H47" t="s">
        <v>287</v>
      </c>
      <c r="I47">
        <v>361</v>
      </c>
      <c r="J47">
        <v>0</v>
      </c>
    </row>
    <row r="48" spans="1:10" s="159" customFormat="1" ht="25.5" customHeight="1">
      <c r="A48" s="167" t="s">
        <v>288</v>
      </c>
      <c r="B48" s="166">
        <f>+B49+B50</f>
        <v>7100</v>
      </c>
      <c r="C48" s="166">
        <f>+C49+C50</f>
        <v>0</v>
      </c>
      <c r="E48" s="159">
        <f t="shared" si="0"/>
        <v>7100</v>
      </c>
      <c r="F48" s="159">
        <f t="shared" si="1"/>
        <v>0</v>
      </c>
      <c r="G48" s="159" t="s">
        <v>289</v>
      </c>
      <c r="H48" s="159" t="s">
        <v>211</v>
      </c>
      <c r="I48" s="159">
        <v>7100</v>
      </c>
      <c r="J48" s="159">
        <v>0</v>
      </c>
    </row>
    <row r="49" spans="1:10" s="94" customFormat="1" ht="25.5" customHeight="1">
      <c r="A49" s="168" t="s">
        <v>290</v>
      </c>
      <c r="B49" s="169">
        <v>7000</v>
      </c>
      <c r="C49" s="169">
        <v>0</v>
      </c>
      <c r="E49" s="159">
        <f t="shared" si="0"/>
        <v>7000</v>
      </c>
      <c r="F49" s="159">
        <f t="shared" si="1"/>
        <v>0</v>
      </c>
      <c r="G49"/>
      <c r="H49" t="s">
        <v>291</v>
      </c>
      <c r="I49">
        <v>7000</v>
      </c>
      <c r="J49">
        <v>0</v>
      </c>
    </row>
    <row r="50" spans="1:10" s="94" customFormat="1" ht="25.5" customHeight="1">
      <c r="A50" s="168" t="s">
        <v>292</v>
      </c>
      <c r="B50" s="169">
        <v>100</v>
      </c>
      <c r="C50" s="169">
        <v>0</v>
      </c>
      <c r="E50" s="159">
        <f t="shared" si="0"/>
        <v>100</v>
      </c>
      <c r="F50" s="159">
        <f t="shared" si="1"/>
        <v>0</v>
      </c>
      <c r="G50"/>
      <c r="H50" t="s">
        <v>293</v>
      </c>
      <c r="I50">
        <v>100</v>
      </c>
      <c r="J50">
        <v>0</v>
      </c>
    </row>
    <row r="51" spans="1:10" s="159" customFormat="1" ht="25.5" customHeight="1">
      <c r="A51" s="167" t="s">
        <v>294</v>
      </c>
      <c r="B51" s="166">
        <f>SUM(B52:B56)</f>
        <v>43311</v>
      </c>
      <c r="C51" s="166">
        <f>SUM(C52:C56)</f>
        <v>28929</v>
      </c>
      <c r="E51" s="159">
        <f t="shared" si="0"/>
        <v>43311</v>
      </c>
      <c r="F51" s="159">
        <f t="shared" si="1"/>
        <v>28929</v>
      </c>
      <c r="G51" s="159" t="s">
        <v>295</v>
      </c>
      <c r="H51" s="159" t="s">
        <v>211</v>
      </c>
      <c r="I51" s="159">
        <v>43311.11000000003</v>
      </c>
      <c r="J51" s="159">
        <v>28929.01</v>
      </c>
    </row>
    <row r="52" spans="1:10" s="94" customFormat="1" ht="25.5" customHeight="1">
      <c r="A52" s="168" t="s">
        <v>296</v>
      </c>
      <c r="B52" s="169">
        <v>17786</v>
      </c>
      <c r="C52" s="169">
        <v>7812</v>
      </c>
      <c r="E52" s="159">
        <f t="shared" si="0"/>
        <v>17786</v>
      </c>
      <c r="F52" s="159">
        <f t="shared" si="1"/>
        <v>7811</v>
      </c>
      <c r="G52"/>
      <c r="H52" t="s">
        <v>297</v>
      </c>
      <c r="I52" s="170">
        <v>17785.68</v>
      </c>
      <c r="J52">
        <v>7811.489999999995</v>
      </c>
    </row>
    <row r="53" spans="1:10" s="94" customFormat="1" ht="25.5" customHeight="1">
      <c r="A53" s="168" t="s">
        <v>298</v>
      </c>
      <c r="B53" s="169">
        <v>235</v>
      </c>
      <c r="C53" s="169">
        <v>6</v>
      </c>
      <c r="E53" s="159">
        <f t="shared" si="0"/>
        <v>235</v>
      </c>
      <c r="F53" s="159">
        <f t="shared" si="1"/>
        <v>6</v>
      </c>
      <c r="G53"/>
      <c r="H53" t="s">
        <v>299</v>
      </c>
      <c r="I53">
        <v>235.15</v>
      </c>
      <c r="J53">
        <v>5.8</v>
      </c>
    </row>
    <row r="54" spans="1:10" s="94" customFormat="1" ht="25.5" customHeight="1">
      <c r="A54" s="168" t="s">
        <v>300</v>
      </c>
      <c r="B54" s="169">
        <v>1917</v>
      </c>
      <c r="C54" s="169">
        <v>3</v>
      </c>
      <c r="E54" s="159">
        <f t="shared" si="0"/>
        <v>1917</v>
      </c>
      <c r="F54" s="159">
        <f t="shared" si="1"/>
        <v>3</v>
      </c>
      <c r="G54"/>
      <c r="H54" t="s">
        <v>301</v>
      </c>
      <c r="I54">
        <v>1916.9</v>
      </c>
      <c r="J54">
        <v>2.9</v>
      </c>
    </row>
    <row r="55" spans="1:10" s="94" customFormat="1" ht="25.5" customHeight="1">
      <c r="A55" s="168" t="s">
        <v>302</v>
      </c>
      <c r="B55" s="169">
        <v>17852</v>
      </c>
      <c r="C55" s="169">
        <v>17808</v>
      </c>
      <c r="E55" s="159">
        <f t="shared" si="0"/>
        <v>17852</v>
      </c>
      <c r="F55" s="159">
        <f t="shared" si="1"/>
        <v>17808</v>
      </c>
      <c r="G55"/>
      <c r="H55" t="s">
        <v>303</v>
      </c>
      <c r="I55">
        <v>17852.37</v>
      </c>
      <c r="J55">
        <v>17808.37</v>
      </c>
    </row>
    <row r="56" spans="1:10" s="94" customFormat="1" ht="25.5" customHeight="1">
      <c r="A56" s="168" t="s">
        <v>304</v>
      </c>
      <c r="B56" s="169">
        <v>5521</v>
      </c>
      <c r="C56" s="169">
        <v>3300</v>
      </c>
      <c r="E56" s="159">
        <f t="shared" si="0"/>
        <v>5521</v>
      </c>
      <c r="F56" s="159">
        <f t="shared" si="1"/>
        <v>3300</v>
      </c>
      <c r="G56"/>
      <c r="H56" t="s">
        <v>305</v>
      </c>
      <c r="I56" s="170">
        <v>5521.01</v>
      </c>
      <c r="J56">
        <v>3300.45</v>
      </c>
    </row>
    <row r="57" spans="1:10" s="159" customFormat="1" ht="25.5" customHeight="1">
      <c r="A57" s="167" t="s">
        <v>306</v>
      </c>
      <c r="B57" s="166">
        <f>+B58+B59</f>
        <v>12570</v>
      </c>
      <c r="C57" s="166">
        <f>+C58+C59</f>
        <v>0</v>
      </c>
      <c r="E57" s="159">
        <f t="shared" si="0"/>
        <v>12570</v>
      </c>
      <c r="F57" s="159">
        <f t="shared" si="1"/>
        <v>0</v>
      </c>
      <c r="G57" s="159" t="s">
        <v>307</v>
      </c>
      <c r="H57" s="159" t="s">
        <v>211</v>
      </c>
      <c r="I57" s="159">
        <v>12570</v>
      </c>
      <c r="J57" s="159">
        <v>0</v>
      </c>
    </row>
    <row r="58" spans="1:10" s="94" customFormat="1" ht="25.5" customHeight="1">
      <c r="A58" s="168" t="s">
        <v>308</v>
      </c>
      <c r="B58" s="169">
        <v>12570</v>
      </c>
      <c r="C58" s="169">
        <v>0</v>
      </c>
      <c r="E58" s="159">
        <f t="shared" si="0"/>
        <v>12570</v>
      </c>
      <c r="F58" s="159">
        <f t="shared" si="1"/>
        <v>0</v>
      </c>
      <c r="G58"/>
      <c r="H58" t="s">
        <v>309</v>
      </c>
      <c r="I58">
        <v>12570</v>
      </c>
      <c r="J58">
        <v>0</v>
      </c>
    </row>
    <row r="59" spans="1:10" s="94" customFormat="1" ht="25.5" customHeight="1">
      <c r="A59" s="168" t="s">
        <v>310</v>
      </c>
      <c r="B59" s="169">
        <v>0</v>
      </c>
      <c r="C59" s="169">
        <v>0</v>
      </c>
      <c r="E59" s="159">
        <f t="shared" si="0"/>
        <v>0</v>
      </c>
      <c r="F59" s="159">
        <f t="shared" si="1"/>
        <v>0</v>
      </c>
      <c r="G59"/>
      <c r="H59" t="s">
        <v>311</v>
      </c>
      <c r="I59">
        <v>0</v>
      </c>
      <c r="J59">
        <v>0</v>
      </c>
    </row>
    <row r="60" spans="1:10" s="159" customFormat="1" ht="25.5" customHeight="1">
      <c r="A60" s="167" t="s">
        <v>312</v>
      </c>
      <c r="B60" s="166">
        <f>SUM(B61:B64)</f>
        <v>9747</v>
      </c>
      <c r="C60" s="166">
        <f>SUM(C61:C64)</f>
        <v>0</v>
      </c>
      <c r="E60" s="159">
        <f t="shared" si="0"/>
        <v>9747</v>
      </c>
      <c r="F60" s="159">
        <f t="shared" si="1"/>
        <v>0</v>
      </c>
      <c r="G60" s="159" t="s">
        <v>313</v>
      </c>
      <c r="H60" s="159" t="s">
        <v>211</v>
      </c>
      <c r="I60" s="159">
        <v>9746.7</v>
      </c>
      <c r="J60" s="159">
        <v>0</v>
      </c>
    </row>
    <row r="61" spans="1:10" s="94" customFormat="1" ht="25.5" customHeight="1">
      <c r="A61" s="168" t="s">
        <v>314</v>
      </c>
      <c r="B61" s="169">
        <v>9747</v>
      </c>
      <c r="C61" s="169">
        <v>0</v>
      </c>
      <c r="E61" s="159">
        <f t="shared" si="0"/>
        <v>9747</v>
      </c>
      <c r="F61" s="159">
        <f t="shared" si="1"/>
        <v>0</v>
      </c>
      <c r="G61"/>
      <c r="H61" t="s">
        <v>315</v>
      </c>
      <c r="I61">
        <v>9746.7</v>
      </c>
      <c r="J61">
        <v>0</v>
      </c>
    </row>
    <row r="62" spans="1:10" s="94" customFormat="1" ht="25.5" customHeight="1">
      <c r="A62" s="168" t="s">
        <v>316</v>
      </c>
      <c r="B62" s="169">
        <v>0</v>
      </c>
      <c r="C62" s="169">
        <v>0</v>
      </c>
      <c r="E62" s="159">
        <f t="shared" si="0"/>
        <v>0</v>
      </c>
      <c r="F62" s="159">
        <f t="shared" si="1"/>
        <v>0</v>
      </c>
      <c r="G62"/>
      <c r="H62" t="s">
        <v>317</v>
      </c>
      <c r="I62">
        <v>0</v>
      </c>
      <c r="J62">
        <v>0</v>
      </c>
    </row>
    <row r="63" spans="1:10" s="94" customFormat="1" ht="25.5" customHeight="1">
      <c r="A63" s="168" t="s">
        <v>318</v>
      </c>
      <c r="B63" s="169">
        <v>0</v>
      </c>
      <c r="C63" s="169">
        <v>0</v>
      </c>
      <c r="E63" s="159">
        <f t="shared" si="0"/>
        <v>0</v>
      </c>
      <c r="F63" s="159">
        <f t="shared" si="1"/>
        <v>0</v>
      </c>
      <c r="G63"/>
      <c r="H63" t="s">
        <v>319</v>
      </c>
      <c r="I63">
        <v>0</v>
      </c>
      <c r="J63">
        <v>0</v>
      </c>
    </row>
    <row r="64" spans="1:10" s="94" customFormat="1" ht="25.5" customHeight="1">
      <c r="A64" s="168" t="s">
        <v>320</v>
      </c>
      <c r="B64" s="169">
        <v>0</v>
      </c>
      <c r="C64" s="169">
        <v>0</v>
      </c>
      <c r="E64" s="159">
        <f t="shared" si="0"/>
        <v>0</v>
      </c>
      <c r="F64" s="159">
        <f t="shared" si="1"/>
        <v>0</v>
      </c>
      <c r="G64"/>
      <c r="H64" t="s">
        <v>321</v>
      </c>
      <c r="I64">
        <v>0</v>
      </c>
      <c r="J64">
        <v>0</v>
      </c>
    </row>
    <row r="65" spans="1:10" s="159" customFormat="1" ht="25.5" customHeight="1">
      <c r="A65" s="167" t="s">
        <v>322</v>
      </c>
      <c r="B65" s="166">
        <v>0</v>
      </c>
      <c r="C65" s="166">
        <v>0</v>
      </c>
      <c r="E65" s="159">
        <f t="shared" si="0"/>
        <v>0</v>
      </c>
      <c r="F65" s="159">
        <f t="shared" si="1"/>
        <v>0</v>
      </c>
      <c r="G65" s="159" t="s">
        <v>323</v>
      </c>
      <c r="H65" s="159" t="s">
        <v>211</v>
      </c>
      <c r="I65" s="159">
        <v>0</v>
      </c>
      <c r="J65" s="159">
        <v>0</v>
      </c>
    </row>
    <row r="66" spans="1:10" s="94" customFormat="1" ht="25.5" customHeight="1">
      <c r="A66" s="168" t="s">
        <v>324</v>
      </c>
      <c r="B66" s="169">
        <v>0</v>
      </c>
      <c r="C66" s="169">
        <v>0</v>
      </c>
      <c r="E66" s="159">
        <f t="shared" si="0"/>
        <v>0</v>
      </c>
      <c r="F66" s="159">
        <f t="shared" si="1"/>
        <v>0</v>
      </c>
      <c r="G66"/>
      <c r="H66" t="s">
        <v>325</v>
      </c>
      <c r="I66">
        <v>0</v>
      </c>
      <c r="J66">
        <v>0</v>
      </c>
    </row>
    <row r="67" spans="1:10" s="94" customFormat="1" ht="25.5" customHeight="1">
      <c r="A67" s="168" t="s">
        <v>326</v>
      </c>
      <c r="B67" s="169">
        <v>0</v>
      </c>
      <c r="C67" s="169">
        <v>0</v>
      </c>
      <c r="E67" s="159">
        <f t="shared" si="0"/>
        <v>0</v>
      </c>
      <c r="F67" s="159">
        <f t="shared" si="1"/>
        <v>0</v>
      </c>
      <c r="G67"/>
      <c r="H67" t="s">
        <v>327</v>
      </c>
      <c r="I67">
        <v>0</v>
      </c>
      <c r="J67">
        <v>0</v>
      </c>
    </row>
    <row r="68" spans="1:10" s="159" customFormat="1" ht="25.5" customHeight="1">
      <c r="A68" s="167" t="s">
        <v>328</v>
      </c>
      <c r="B68" s="166">
        <v>0</v>
      </c>
      <c r="C68" s="166">
        <v>0</v>
      </c>
      <c r="E68" s="159">
        <f t="shared" si="0"/>
        <v>0</v>
      </c>
      <c r="F68" s="159">
        <f t="shared" si="1"/>
        <v>0</v>
      </c>
      <c r="G68" s="159" t="s">
        <v>329</v>
      </c>
      <c r="H68" s="159" t="s">
        <v>211</v>
      </c>
      <c r="I68" s="159">
        <v>0</v>
      </c>
      <c r="J68" s="159">
        <v>0</v>
      </c>
    </row>
    <row r="69" spans="1:10" s="94" customFormat="1" ht="25.5" customHeight="1">
      <c r="A69" s="168" t="s">
        <v>330</v>
      </c>
      <c r="B69" s="169">
        <v>0</v>
      </c>
      <c r="C69" s="169">
        <v>0</v>
      </c>
      <c r="E69" s="159">
        <f aca="true" t="shared" si="2" ref="E69:E80">ROUND(I69,0)</f>
        <v>0</v>
      </c>
      <c r="F69" s="159">
        <f aca="true" t="shared" si="3" ref="F69:F80">ROUND(J69,0)</f>
        <v>0</v>
      </c>
      <c r="G69"/>
      <c r="H69" t="s">
        <v>331</v>
      </c>
      <c r="I69">
        <v>0</v>
      </c>
      <c r="J69">
        <v>0</v>
      </c>
    </row>
    <row r="70" spans="1:10" s="94" customFormat="1" ht="25.5" customHeight="1">
      <c r="A70" s="168" t="s">
        <v>332</v>
      </c>
      <c r="B70" s="169">
        <v>0</v>
      </c>
      <c r="C70" s="169">
        <v>0</v>
      </c>
      <c r="E70" s="159">
        <f t="shared" si="2"/>
        <v>0</v>
      </c>
      <c r="F70" s="159">
        <f t="shared" si="3"/>
        <v>0</v>
      </c>
      <c r="G70"/>
      <c r="H70" t="s">
        <v>333</v>
      </c>
      <c r="I70">
        <v>0</v>
      </c>
      <c r="J70">
        <v>0</v>
      </c>
    </row>
    <row r="71" spans="1:10" s="94" customFormat="1" ht="25.5" customHeight="1">
      <c r="A71" s="168" t="s">
        <v>334</v>
      </c>
      <c r="B71" s="169">
        <v>0</v>
      </c>
      <c r="C71" s="169">
        <v>0</v>
      </c>
      <c r="E71" s="159">
        <f t="shared" si="2"/>
        <v>0</v>
      </c>
      <c r="F71" s="159">
        <f t="shared" si="3"/>
        <v>0</v>
      </c>
      <c r="G71"/>
      <c r="H71" t="s">
        <v>335</v>
      </c>
      <c r="I71">
        <v>0</v>
      </c>
      <c r="J71">
        <v>0</v>
      </c>
    </row>
    <row r="72" spans="1:10" s="94" customFormat="1" ht="25.5" customHeight="1">
      <c r="A72" s="168" t="s">
        <v>336</v>
      </c>
      <c r="B72" s="169">
        <v>0</v>
      </c>
      <c r="C72" s="169">
        <v>0</v>
      </c>
      <c r="E72" s="159">
        <f t="shared" si="2"/>
        <v>0</v>
      </c>
      <c r="F72" s="159">
        <f t="shared" si="3"/>
        <v>0</v>
      </c>
      <c r="G72"/>
      <c r="H72" t="s">
        <v>337</v>
      </c>
      <c r="I72">
        <v>0</v>
      </c>
      <c r="J72">
        <v>0</v>
      </c>
    </row>
    <row r="73" spans="1:10" s="159" customFormat="1" ht="25.5" customHeight="1">
      <c r="A73" s="167" t="s">
        <v>338</v>
      </c>
      <c r="B73" s="166">
        <f>+B74+B75</f>
        <v>34092</v>
      </c>
      <c r="C73" s="166">
        <f>+C74+C75</f>
        <v>0</v>
      </c>
      <c r="E73" s="159">
        <f t="shared" si="2"/>
        <v>34092</v>
      </c>
      <c r="F73" s="159">
        <f t="shared" si="3"/>
        <v>0</v>
      </c>
      <c r="G73" s="159" t="s">
        <v>339</v>
      </c>
      <c r="H73" s="159" t="s">
        <v>211</v>
      </c>
      <c r="I73" s="159">
        <v>34091.69</v>
      </c>
      <c r="J73" s="159">
        <v>0</v>
      </c>
    </row>
    <row r="74" spans="1:10" s="94" customFormat="1" ht="25.5" customHeight="1">
      <c r="A74" s="168" t="s">
        <v>340</v>
      </c>
      <c r="B74" s="169">
        <v>3000</v>
      </c>
      <c r="C74" s="169">
        <v>0</v>
      </c>
      <c r="E74" s="159">
        <f t="shared" si="2"/>
        <v>3000</v>
      </c>
      <c r="F74" s="159">
        <f t="shared" si="3"/>
        <v>0</v>
      </c>
      <c r="G74"/>
      <c r="H74" t="s">
        <v>341</v>
      </c>
      <c r="I74">
        <v>3000</v>
      </c>
      <c r="J74">
        <v>0</v>
      </c>
    </row>
    <row r="75" spans="1:10" s="94" customFormat="1" ht="25.5" customHeight="1">
      <c r="A75" s="168" t="s">
        <v>342</v>
      </c>
      <c r="B75" s="169">
        <v>31092</v>
      </c>
      <c r="C75" s="169">
        <v>0</v>
      </c>
      <c r="E75" s="159">
        <f t="shared" si="2"/>
        <v>31092</v>
      </c>
      <c r="F75" s="159">
        <f t="shared" si="3"/>
        <v>0</v>
      </c>
      <c r="G75"/>
      <c r="H75" t="s">
        <v>343</v>
      </c>
      <c r="I75">
        <v>31091.69</v>
      </c>
      <c r="J75">
        <v>0</v>
      </c>
    </row>
    <row r="76" spans="1:10" s="159" customFormat="1" ht="25.5" customHeight="1">
      <c r="A76" s="167" t="s">
        <v>344</v>
      </c>
      <c r="B76" s="166">
        <f>+B77+B78+B79+B80</f>
        <v>2106</v>
      </c>
      <c r="C76" s="166">
        <f>+C77+C78+C79+C80</f>
        <v>0</v>
      </c>
      <c r="E76" s="159">
        <f t="shared" si="2"/>
        <v>2106</v>
      </c>
      <c r="F76" s="159">
        <f t="shared" si="3"/>
        <v>0</v>
      </c>
      <c r="G76" s="159" t="s">
        <v>345</v>
      </c>
      <c r="H76" s="159" t="s">
        <v>211</v>
      </c>
      <c r="I76" s="159">
        <v>2106.02</v>
      </c>
      <c r="J76" s="159">
        <v>0</v>
      </c>
    </row>
    <row r="77" spans="1:10" s="94" customFormat="1" ht="25.5" customHeight="1">
      <c r="A77" s="168" t="s">
        <v>346</v>
      </c>
      <c r="B77" s="169">
        <v>0</v>
      </c>
      <c r="C77" s="169">
        <v>0</v>
      </c>
      <c r="E77" s="159">
        <f t="shared" si="2"/>
        <v>0</v>
      </c>
      <c r="F77" s="159">
        <f t="shared" si="3"/>
        <v>0</v>
      </c>
      <c r="G77"/>
      <c r="H77" t="s">
        <v>347</v>
      </c>
      <c r="I77">
        <v>0</v>
      </c>
      <c r="J77">
        <v>0</v>
      </c>
    </row>
    <row r="78" spans="1:10" s="94" customFormat="1" ht="25.5" customHeight="1">
      <c r="A78" s="168" t="s">
        <v>348</v>
      </c>
      <c r="B78" s="169">
        <v>0</v>
      </c>
      <c r="C78" s="169">
        <v>0</v>
      </c>
      <c r="E78" s="159">
        <f t="shared" si="2"/>
        <v>0</v>
      </c>
      <c r="F78" s="159">
        <f t="shared" si="3"/>
        <v>0</v>
      </c>
      <c r="G78"/>
      <c r="H78" t="s">
        <v>349</v>
      </c>
      <c r="I78">
        <v>0</v>
      </c>
      <c r="J78">
        <v>0</v>
      </c>
    </row>
    <row r="79" spans="1:10" s="94" customFormat="1" ht="25.5" customHeight="1">
      <c r="A79" s="168" t="s">
        <v>350</v>
      </c>
      <c r="B79" s="169">
        <v>1906</v>
      </c>
      <c r="C79" s="169">
        <v>0</v>
      </c>
      <c r="E79" s="159">
        <f t="shared" si="2"/>
        <v>1906</v>
      </c>
      <c r="F79" s="159">
        <f t="shared" si="3"/>
        <v>0</v>
      </c>
      <c r="G79"/>
      <c r="H79" t="s">
        <v>351</v>
      </c>
      <c r="I79">
        <v>1905.5</v>
      </c>
      <c r="J79">
        <v>0</v>
      </c>
    </row>
    <row r="80" spans="1:10" s="94" customFormat="1" ht="25.5" customHeight="1">
      <c r="A80" s="168" t="s">
        <v>345</v>
      </c>
      <c r="B80" s="169">
        <v>200</v>
      </c>
      <c r="C80" s="169">
        <v>0</v>
      </c>
      <c r="E80" s="159">
        <f t="shared" si="2"/>
        <v>201</v>
      </c>
      <c r="F80" s="159">
        <f t="shared" si="3"/>
        <v>0</v>
      </c>
      <c r="G80"/>
      <c r="H80" t="s">
        <v>352</v>
      </c>
      <c r="I80">
        <v>200.52</v>
      </c>
      <c r="J80">
        <v>0</v>
      </c>
    </row>
  </sheetData>
  <sheetProtection/>
  <mergeCells count="1">
    <mergeCell ref="A2:C2"/>
  </mergeCells>
  <printOptions horizontalCentered="1"/>
  <pageMargins left="0.79" right="0.39" top="0.59" bottom="0.39" header="0.51" footer="0.12"/>
  <pageSetup firstPageNumber="26" useFirstPageNumber="1" fitToHeight="0" fitToWidth="1" horizontalDpi="600" verticalDpi="600" orientation="portrait" paperSize="9"/>
  <headerFoot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5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6.75390625" style="140" hidden="1" customWidth="1"/>
    <col min="2" max="2" width="19.25390625" style="92" bestFit="1" customWidth="1"/>
    <col min="3" max="3" width="8.375" style="141" hidden="1" customWidth="1"/>
    <col min="4" max="4" width="17.875" style="142" customWidth="1"/>
    <col min="5" max="5" width="10.625" style="141" hidden="1" customWidth="1"/>
    <col min="6" max="6" width="22.00390625" style="142" customWidth="1"/>
    <col min="7" max="7" width="14.75390625" style="142" customWidth="1"/>
    <col min="8" max="8" width="11.25390625" style="142" customWidth="1"/>
    <col min="9" max="9" width="19.50390625" style="92" customWidth="1"/>
    <col min="10" max="10" width="19.00390625" style="92" customWidth="1"/>
    <col min="11" max="16384" width="9.00390625" style="92" customWidth="1"/>
  </cols>
  <sheetData>
    <row r="1" spans="2:9" ht="19.5" customHeight="1">
      <c r="B1" s="143" t="s">
        <v>100</v>
      </c>
      <c r="C1" s="144"/>
      <c r="D1" s="144"/>
      <c r="E1" s="144"/>
      <c r="F1" s="144"/>
      <c r="G1" s="144"/>
      <c r="H1" s="144"/>
      <c r="I1" s="144"/>
    </row>
    <row r="2" spans="2:9" ht="39.75" customHeight="1">
      <c r="B2" s="96" t="s">
        <v>353</v>
      </c>
      <c r="C2" s="96"/>
      <c r="D2" s="96"/>
      <c r="E2" s="96"/>
      <c r="F2" s="96"/>
      <c r="G2" s="96"/>
      <c r="H2" s="96"/>
      <c r="I2" s="96"/>
    </row>
    <row r="3" ht="22.5" customHeight="1">
      <c r="I3" s="152" t="s">
        <v>10</v>
      </c>
    </row>
    <row r="4" spans="1:9" s="139" customFormat="1" ht="36" customHeight="1">
      <c r="A4" s="133" t="s">
        <v>354</v>
      </c>
      <c r="B4" s="134" t="s">
        <v>355</v>
      </c>
      <c r="C4" s="133" t="s">
        <v>356</v>
      </c>
      <c r="D4" s="134" t="s">
        <v>357</v>
      </c>
      <c r="E4" s="133" t="s">
        <v>358</v>
      </c>
      <c r="F4" s="134" t="s">
        <v>359</v>
      </c>
      <c r="G4" s="134" t="s">
        <v>360</v>
      </c>
      <c r="H4" s="134" t="s">
        <v>361</v>
      </c>
      <c r="I4" s="153" t="s">
        <v>362</v>
      </c>
    </row>
    <row r="5" spans="1:9" ht="36" customHeight="1">
      <c r="A5" s="108"/>
      <c r="B5" s="107"/>
      <c r="C5" s="109"/>
      <c r="D5" s="107"/>
      <c r="E5" s="109"/>
      <c r="F5" s="107" t="s">
        <v>363</v>
      </c>
      <c r="G5" s="107"/>
      <c r="H5" s="107"/>
      <c r="I5" s="121">
        <f>SUM(I6:I35)</f>
        <v>110418</v>
      </c>
    </row>
    <row r="6" spans="1:9" ht="36" customHeight="1">
      <c r="A6" s="112" t="s">
        <v>364</v>
      </c>
      <c r="B6" s="113" t="s">
        <v>365</v>
      </c>
      <c r="C6" s="114" t="s">
        <v>366</v>
      </c>
      <c r="D6" s="115" t="s">
        <v>367</v>
      </c>
      <c r="E6" s="116" t="s">
        <v>368</v>
      </c>
      <c r="F6" s="115" t="s">
        <v>367</v>
      </c>
      <c r="G6" s="145"/>
      <c r="H6" s="145">
        <v>6556</v>
      </c>
      <c r="I6" s="154">
        <v>27434</v>
      </c>
    </row>
    <row r="7" spans="1:9" ht="36" customHeight="1">
      <c r="A7" s="112" t="s">
        <v>364</v>
      </c>
      <c r="B7" s="113" t="s">
        <v>365</v>
      </c>
      <c r="C7" s="114" t="s">
        <v>369</v>
      </c>
      <c r="D7" s="115" t="s">
        <v>370</v>
      </c>
      <c r="E7" s="116" t="s">
        <v>371</v>
      </c>
      <c r="F7" s="115" t="s">
        <v>370</v>
      </c>
      <c r="G7" s="145">
        <v>3100</v>
      </c>
      <c r="H7" s="145">
        <v>1703</v>
      </c>
      <c r="I7" s="154">
        <v>528</v>
      </c>
    </row>
    <row r="8" spans="1:9" ht="36" customHeight="1">
      <c r="A8" s="112" t="s">
        <v>364</v>
      </c>
      <c r="B8" s="113" t="s">
        <v>365</v>
      </c>
      <c r="C8" s="114" t="s">
        <v>372</v>
      </c>
      <c r="D8" s="115" t="s">
        <v>373</v>
      </c>
      <c r="E8" s="116" t="s">
        <v>374</v>
      </c>
      <c r="F8" s="115" t="s">
        <v>373</v>
      </c>
      <c r="G8" s="145">
        <v>50000</v>
      </c>
      <c r="H8" s="145">
        <v>18</v>
      </c>
      <c r="I8" s="154">
        <v>90</v>
      </c>
    </row>
    <row r="9" spans="1:9" ht="36" customHeight="1">
      <c r="A9" s="112" t="s">
        <v>364</v>
      </c>
      <c r="B9" s="113" t="s">
        <v>365</v>
      </c>
      <c r="C9" s="114" t="s">
        <v>375</v>
      </c>
      <c r="D9" s="115" t="s">
        <v>376</v>
      </c>
      <c r="E9" s="116" t="s">
        <v>377</v>
      </c>
      <c r="F9" s="115" t="s">
        <v>376</v>
      </c>
      <c r="G9" s="145"/>
      <c r="H9" s="145"/>
      <c r="I9" s="154">
        <v>25039</v>
      </c>
    </row>
    <row r="10" spans="1:9" ht="36" customHeight="1">
      <c r="A10" s="112" t="s">
        <v>364</v>
      </c>
      <c r="B10" s="113" t="s">
        <v>365</v>
      </c>
      <c r="C10" s="114" t="s">
        <v>378</v>
      </c>
      <c r="D10" s="115" t="s">
        <v>379</v>
      </c>
      <c r="E10" s="116" t="s">
        <v>380</v>
      </c>
      <c r="F10" s="115" t="s">
        <v>379</v>
      </c>
      <c r="G10" s="145"/>
      <c r="H10" s="145">
        <v>4853</v>
      </c>
      <c r="I10" s="154">
        <v>452</v>
      </c>
    </row>
    <row r="11" spans="1:9" ht="36" customHeight="1">
      <c r="A11" s="112" t="s">
        <v>364</v>
      </c>
      <c r="B11" s="113" t="s">
        <v>365</v>
      </c>
      <c r="C11" s="114" t="s">
        <v>381</v>
      </c>
      <c r="D11" s="115" t="s">
        <v>382</v>
      </c>
      <c r="E11" s="116" t="s">
        <v>383</v>
      </c>
      <c r="F11" s="115" t="s">
        <v>382</v>
      </c>
      <c r="G11" s="145" t="s">
        <v>384</v>
      </c>
      <c r="H11" s="145"/>
      <c r="I11" s="154">
        <v>15172</v>
      </c>
    </row>
    <row r="12" spans="1:9" ht="36" customHeight="1">
      <c r="A12" s="112" t="s">
        <v>364</v>
      </c>
      <c r="B12" s="113" t="s">
        <v>365</v>
      </c>
      <c r="C12" s="114" t="s">
        <v>385</v>
      </c>
      <c r="D12" s="115" t="s">
        <v>386</v>
      </c>
      <c r="E12" s="116" t="s">
        <v>387</v>
      </c>
      <c r="F12" s="115" t="s">
        <v>386</v>
      </c>
      <c r="G12" s="145">
        <v>4200</v>
      </c>
      <c r="H12" s="145">
        <v>511</v>
      </c>
      <c r="I12" s="154">
        <v>215</v>
      </c>
    </row>
    <row r="13" spans="1:9" ht="36" customHeight="1">
      <c r="A13" s="112" t="s">
        <v>364</v>
      </c>
      <c r="B13" s="113" t="s">
        <v>365</v>
      </c>
      <c r="C13" s="114" t="s">
        <v>388</v>
      </c>
      <c r="D13" s="115" t="s">
        <v>389</v>
      </c>
      <c r="E13" s="116" t="s">
        <v>390</v>
      </c>
      <c r="F13" s="115" t="s">
        <v>389</v>
      </c>
      <c r="G13" s="145">
        <v>2400</v>
      </c>
      <c r="H13" s="145">
        <v>3934</v>
      </c>
      <c r="I13" s="154">
        <v>944</v>
      </c>
    </row>
    <row r="14" spans="1:9" ht="36" customHeight="1">
      <c r="A14" s="112" t="s">
        <v>364</v>
      </c>
      <c r="B14" s="113" t="s">
        <v>365</v>
      </c>
      <c r="C14" s="114" t="s">
        <v>391</v>
      </c>
      <c r="D14" s="115" t="s">
        <v>392</v>
      </c>
      <c r="E14" s="116" t="s">
        <v>393</v>
      </c>
      <c r="F14" s="115" t="s">
        <v>392</v>
      </c>
      <c r="G14" s="145">
        <v>4800</v>
      </c>
      <c r="H14" s="145">
        <v>460</v>
      </c>
      <c r="I14" s="154">
        <v>132</v>
      </c>
    </row>
    <row r="15" spans="1:9" ht="36" customHeight="1">
      <c r="A15" s="112" t="s">
        <v>364</v>
      </c>
      <c r="B15" s="113" t="s">
        <v>365</v>
      </c>
      <c r="C15" s="114" t="s">
        <v>394</v>
      </c>
      <c r="D15" s="115" t="s">
        <v>395</v>
      </c>
      <c r="E15" s="116" t="s">
        <v>396</v>
      </c>
      <c r="F15" s="146" t="s">
        <v>395</v>
      </c>
      <c r="G15" s="145">
        <v>21000</v>
      </c>
      <c r="H15" s="145">
        <v>269</v>
      </c>
      <c r="I15" s="154">
        <v>565</v>
      </c>
    </row>
    <row r="16" spans="1:9" ht="36" customHeight="1">
      <c r="A16" s="112" t="s">
        <v>397</v>
      </c>
      <c r="B16" s="113" t="s">
        <v>398</v>
      </c>
      <c r="C16" s="114" t="s">
        <v>399</v>
      </c>
      <c r="D16" s="115" t="s">
        <v>398</v>
      </c>
      <c r="E16" s="116" t="s">
        <v>400</v>
      </c>
      <c r="F16" s="115" t="s">
        <v>398</v>
      </c>
      <c r="G16" s="145" t="s">
        <v>401</v>
      </c>
      <c r="H16" s="145">
        <v>2737</v>
      </c>
      <c r="I16" s="123">
        <v>4501</v>
      </c>
    </row>
    <row r="17" spans="1:9" ht="36" customHeight="1">
      <c r="A17" s="112" t="s">
        <v>402</v>
      </c>
      <c r="B17" s="111" t="s">
        <v>403</v>
      </c>
      <c r="C17" s="117" t="s">
        <v>404</v>
      </c>
      <c r="D17" s="111" t="s">
        <v>405</v>
      </c>
      <c r="E17" s="117" t="s">
        <v>406</v>
      </c>
      <c r="F17" s="111" t="s">
        <v>405</v>
      </c>
      <c r="G17" s="110">
        <v>2000</v>
      </c>
      <c r="H17" s="110">
        <v>1203</v>
      </c>
      <c r="I17" s="123">
        <v>241</v>
      </c>
    </row>
    <row r="18" spans="1:9" ht="36" customHeight="1">
      <c r="A18" s="112" t="s">
        <v>402</v>
      </c>
      <c r="B18" s="111" t="s">
        <v>403</v>
      </c>
      <c r="C18" s="117" t="s">
        <v>407</v>
      </c>
      <c r="D18" s="111" t="s">
        <v>408</v>
      </c>
      <c r="E18" s="117" t="s">
        <v>409</v>
      </c>
      <c r="F18" s="111" t="s">
        <v>410</v>
      </c>
      <c r="G18" s="110">
        <v>450</v>
      </c>
      <c r="H18" s="110">
        <v>5764</v>
      </c>
      <c r="I18" s="123">
        <v>259</v>
      </c>
    </row>
    <row r="19" spans="1:9" ht="36" customHeight="1">
      <c r="A19" s="112" t="s">
        <v>402</v>
      </c>
      <c r="B19" s="111" t="s">
        <v>403</v>
      </c>
      <c r="C19" s="117" t="s">
        <v>407</v>
      </c>
      <c r="D19" s="111" t="s">
        <v>408</v>
      </c>
      <c r="E19" s="117" t="s">
        <v>411</v>
      </c>
      <c r="F19" s="147" t="s">
        <v>412</v>
      </c>
      <c r="G19" s="110"/>
      <c r="H19" s="110">
        <v>29340</v>
      </c>
      <c r="I19" s="123">
        <v>2392</v>
      </c>
    </row>
    <row r="20" spans="1:9" ht="46.5" customHeight="1">
      <c r="A20" s="112" t="s">
        <v>402</v>
      </c>
      <c r="B20" s="111" t="s">
        <v>403</v>
      </c>
      <c r="C20" s="117" t="s">
        <v>407</v>
      </c>
      <c r="D20" s="111" t="s">
        <v>408</v>
      </c>
      <c r="E20" s="117" t="s">
        <v>413</v>
      </c>
      <c r="F20" s="111" t="s">
        <v>414</v>
      </c>
      <c r="G20" s="110">
        <v>8550</v>
      </c>
      <c r="H20" s="110">
        <v>106</v>
      </c>
      <c r="I20" s="123">
        <v>91</v>
      </c>
    </row>
    <row r="21" spans="1:9" ht="36" customHeight="1">
      <c r="A21" s="112" t="s">
        <v>402</v>
      </c>
      <c r="B21" s="111" t="s">
        <v>403</v>
      </c>
      <c r="C21" s="117" t="s">
        <v>407</v>
      </c>
      <c r="D21" s="111" t="s">
        <v>408</v>
      </c>
      <c r="E21" s="117" t="s">
        <v>415</v>
      </c>
      <c r="F21" s="147" t="s">
        <v>416</v>
      </c>
      <c r="G21" s="110"/>
      <c r="H21" s="110">
        <v>29340</v>
      </c>
      <c r="I21" s="123">
        <v>374</v>
      </c>
    </row>
    <row r="22" spans="1:9" ht="36" customHeight="1">
      <c r="A22" s="112" t="s">
        <v>402</v>
      </c>
      <c r="B22" s="111" t="s">
        <v>403</v>
      </c>
      <c r="C22" s="117" t="s">
        <v>407</v>
      </c>
      <c r="D22" s="111" t="s">
        <v>408</v>
      </c>
      <c r="E22" s="117" t="s">
        <v>417</v>
      </c>
      <c r="F22" s="111" t="s">
        <v>418</v>
      </c>
      <c r="G22" s="110"/>
      <c r="H22" s="110"/>
      <c r="I22" s="154">
        <v>181</v>
      </c>
    </row>
    <row r="23" spans="1:9" ht="36" customHeight="1">
      <c r="A23" s="112" t="s">
        <v>402</v>
      </c>
      <c r="B23" s="111" t="s">
        <v>403</v>
      </c>
      <c r="C23" s="117" t="s">
        <v>407</v>
      </c>
      <c r="D23" s="111" t="s">
        <v>408</v>
      </c>
      <c r="E23" s="117" t="s">
        <v>419</v>
      </c>
      <c r="F23" s="111" t="s">
        <v>420</v>
      </c>
      <c r="G23" s="110"/>
      <c r="H23" s="110"/>
      <c r="I23" s="123">
        <v>445</v>
      </c>
    </row>
    <row r="24" spans="1:9" ht="36" customHeight="1">
      <c r="A24" s="112" t="s">
        <v>402</v>
      </c>
      <c r="B24" s="111" t="s">
        <v>403</v>
      </c>
      <c r="C24" s="117" t="s">
        <v>407</v>
      </c>
      <c r="D24" s="111" t="s">
        <v>408</v>
      </c>
      <c r="E24" s="117" t="s">
        <v>421</v>
      </c>
      <c r="F24" s="111" t="s">
        <v>422</v>
      </c>
      <c r="G24" s="110">
        <v>1000</v>
      </c>
      <c r="H24" s="110">
        <v>1879</v>
      </c>
      <c r="I24" s="123">
        <v>188</v>
      </c>
    </row>
    <row r="25" spans="1:9" ht="36" customHeight="1">
      <c r="A25" s="112" t="s">
        <v>402</v>
      </c>
      <c r="B25" s="111" t="s">
        <v>403</v>
      </c>
      <c r="C25" s="117" t="s">
        <v>423</v>
      </c>
      <c r="D25" s="111" t="s">
        <v>424</v>
      </c>
      <c r="E25" s="117" t="s">
        <v>425</v>
      </c>
      <c r="F25" s="111" t="s">
        <v>426</v>
      </c>
      <c r="G25" s="110">
        <v>10000</v>
      </c>
      <c r="H25" s="110">
        <v>256</v>
      </c>
      <c r="I25" s="123">
        <v>256</v>
      </c>
    </row>
    <row r="26" spans="1:9" ht="36" customHeight="1">
      <c r="A26" s="112" t="s">
        <v>402</v>
      </c>
      <c r="B26" s="111" t="s">
        <v>403</v>
      </c>
      <c r="C26" s="117" t="s">
        <v>427</v>
      </c>
      <c r="D26" s="111" t="s">
        <v>428</v>
      </c>
      <c r="E26" s="117" t="s">
        <v>429</v>
      </c>
      <c r="F26" s="111" t="s">
        <v>430</v>
      </c>
      <c r="G26" s="110">
        <v>4824</v>
      </c>
      <c r="H26" s="110">
        <v>550</v>
      </c>
      <c r="I26" s="123">
        <v>265</v>
      </c>
    </row>
    <row r="27" spans="1:9" ht="36" customHeight="1">
      <c r="A27" s="112" t="s">
        <v>402</v>
      </c>
      <c r="B27" s="111" t="s">
        <v>403</v>
      </c>
      <c r="C27" s="117" t="s">
        <v>427</v>
      </c>
      <c r="D27" s="111" t="s">
        <v>428</v>
      </c>
      <c r="E27" s="117" t="s">
        <v>431</v>
      </c>
      <c r="F27" s="111" t="s">
        <v>432</v>
      </c>
      <c r="G27" s="110">
        <v>2724</v>
      </c>
      <c r="H27" s="110">
        <v>5138</v>
      </c>
      <c r="I27" s="123">
        <v>1400</v>
      </c>
    </row>
    <row r="28" spans="1:9" ht="36" customHeight="1">
      <c r="A28" s="112" t="s">
        <v>402</v>
      </c>
      <c r="B28" s="111" t="s">
        <v>403</v>
      </c>
      <c r="C28" s="117" t="s">
        <v>427</v>
      </c>
      <c r="D28" s="111" t="s">
        <v>428</v>
      </c>
      <c r="E28" s="117" t="s">
        <v>433</v>
      </c>
      <c r="F28" s="111" t="s">
        <v>434</v>
      </c>
      <c r="G28" s="110"/>
      <c r="H28" s="110">
        <v>158052</v>
      </c>
      <c r="I28" s="123">
        <v>8681</v>
      </c>
    </row>
    <row r="29" spans="1:9" ht="36" customHeight="1">
      <c r="A29" s="112" t="s">
        <v>402</v>
      </c>
      <c r="B29" s="111" t="s">
        <v>403</v>
      </c>
      <c r="C29" s="117" t="s">
        <v>427</v>
      </c>
      <c r="D29" s="111" t="s">
        <v>428</v>
      </c>
      <c r="E29" s="117" t="s">
        <v>435</v>
      </c>
      <c r="F29" s="111" t="s">
        <v>436</v>
      </c>
      <c r="G29" s="110">
        <v>10956</v>
      </c>
      <c r="H29" s="110">
        <v>4</v>
      </c>
      <c r="I29" s="123">
        <v>4</v>
      </c>
    </row>
    <row r="30" spans="1:10" ht="36" customHeight="1" hidden="1">
      <c r="A30" s="112" t="s">
        <v>402</v>
      </c>
      <c r="B30" s="111" t="s">
        <v>403</v>
      </c>
      <c r="C30" s="117" t="s">
        <v>437</v>
      </c>
      <c r="D30" s="111" t="s">
        <v>438</v>
      </c>
      <c r="E30" s="117" t="s">
        <v>439</v>
      </c>
      <c r="F30" s="111" t="s">
        <v>440</v>
      </c>
      <c r="G30" s="110"/>
      <c r="H30" s="110"/>
      <c r="I30" s="123">
        <v>0</v>
      </c>
      <c r="J30" s="155" t="s">
        <v>441</v>
      </c>
    </row>
    <row r="31" spans="1:9" ht="36" customHeight="1">
      <c r="A31" s="112" t="s">
        <v>402</v>
      </c>
      <c r="B31" s="111" t="s">
        <v>403</v>
      </c>
      <c r="C31" s="117" t="s">
        <v>437</v>
      </c>
      <c r="D31" s="111" t="s">
        <v>438</v>
      </c>
      <c r="E31" s="117" t="s">
        <v>442</v>
      </c>
      <c r="F31" s="111" t="s">
        <v>443</v>
      </c>
      <c r="G31" s="110">
        <v>69</v>
      </c>
      <c r="H31" s="110">
        <v>254000</v>
      </c>
      <c r="I31" s="123">
        <v>1753</v>
      </c>
    </row>
    <row r="32" spans="1:9" ht="36" customHeight="1">
      <c r="A32" s="112" t="s">
        <v>402</v>
      </c>
      <c r="B32" s="111" t="s">
        <v>403</v>
      </c>
      <c r="C32" s="117" t="s">
        <v>437</v>
      </c>
      <c r="D32" s="111" t="s">
        <v>438</v>
      </c>
      <c r="E32" s="117" t="s">
        <v>444</v>
      </c>
      <c r="F32" s="111" t="s">
        <v>445</v>
      </c>
      <c r="G32" s="110">
        <v>40</v>
      </c>
      <c r="H32" s="110">
        <v>254000</v>
      </c>
      <c r="I32" s="123">
        <v>1016</v>
      </c>
    </row>
    <row r="33" spans="1:9" ht="36" customHeight="1">
      <c r="A33" s="112" t="s">
        <v>402</v>
      </c>
      <c r="B33" s="111" t="s">
        <v>403</v>
      </c>
      <c r="C33" s="117" t="s">
        <v>446</v>
      </c>
      <c r="D33" s="111" t="s">
        <v>447</v>
      </c>
      <c r="E33" s="117" t="s">
        <v>448</v>
      </c>
      <c r="F33" s="111" t="s">
        <v>447</v>
      </c>
      <c r="G33" s="110">
        <v>100000</v>
      </c>
      <c r="H33" s="110">
        <v>256</v>
      </c>
      <c r="I33" s="123">
        <v>2560</v>
      </c>
    </row>
    <row r="34" spans="1:9" ht="36" customHeight="1">
      <c r="A34" s="112" t="s">
        <v>402</v>
      </c>
      <c r="B34" s="111" t="s">
        <v>403</v>
      </c>
      <c r="C34" s="117" t="s">
        <v>449</v>
      </c>
      <c r="D34" s="111" t="s">
        <v>450</v>
      </c>
      <c r="E34" s="117" t="s">
        <v>451</v>
      </c>
      <c r="F34" s="111" t="s">
        <v>450</v>
      </c>
      <c r="G34" s="110">
        <v>600</v>
      </c>
      <c r="H34" s="110">
        <v>254000</v>
      </c>
      <c r="I34" s="123">
        <v>15240</v>
      </c>
    </row>
    <row r="35" spans="1:9" ht="36" customHeight="1">
      <c r="A35" s="148" t="s">
        <v>452</v>
      </c>
      <c r="B35" s="125" t="s">
        <v>453</v>
      </c>
      <c r="C35" s="149" t="s">
        <v>454</v>
      </c>
      <c r="D35" s="125" t="s">
        <v>453</v>
      </c>
      <c r="E35" s="149" t="s">
        <v>455</v>
      </c>
      <c r="F35" s="150" t="s">
        <v>453</v>
      </c>
      <c r="G35" s="151"/>
      <c r="H35" s="151"/>
      <c r="I35" s="122">
        <v>0</v>
      </c>
    </row>
  </sheetData>
  <sheetProtection/>
  <mergeCells count="1">
    <mergeCell ref="B2:I2"/>
  </mergeCells>
  <printOptions horizontalCentered="1"/>
  <pageMargins left="0.39" right="0.39" top="0.79" bottom="0.59" header="0.51" footer="0.12"/>
  <pageSetup firstPageNumber="29" useFirstPageNumber="1" fitToHeight="0" fitToWidth="1" horizontalDpi="600" verticalDpi="600" orientation="portrait" paperSize="9" scale="85"/>
  <headerFooter scaleWithDoc="0"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5"/>
  <sheetViews>
    <sheetView zoomScaleSheetLayoutView="100" workbookViewId="0" topLeftCell="A7">
      <selection activeCell="M18" sqref="M18"/>
    </sheetView>
  </sheetViews>
  <sheetFormatPr defaultColWidth="9.00390625" defaultRowHeight="14.25"/>
  <cols>
    <col min="1" max="1" width="6.375" style="0" hidden="1" customWidth="1"/>
    <col min="2" max="2" width="10.75390625" style="0" hidden="1" customWidth="1"/>
    <col min="3" max="3" width="7.75390625" style="0" hidden="1" customWidth="1"/>
    <col min="4" max="4" width="19.25390625" style="127" customWidth="1"/>
    <col min="5" max="5" width="7.75390625" style="127" hidden="1" customWidth="1"/>
    <col min="6" max="6" width="19.875" style="127" customWidth="1"/>
    <col min="7" max="7" width="10.50390625" style="0" hidden="1" customWidth="1"/>
    <col min="8" max="8" width="28.625" style="0" customWidth="1"/>
    <col min="9" max="9" width="17.50390625" style="0" customWidth="1"/>
    <col min="10" max="10" width="60.625" style="0" hidden="1" customWidth="1"/>
  </cols>
  <sheetData>
    <row r="1" ht="18" customHeight="1">
      <c r="D1" t="s">
        <v>111</v>
      </c>
    </row>
    <row r="2" spans="2:10" ht="30" customHeight="1">
      <c r="B2" s="95"/>
      <c r="C2" s="95"/>
      <c r="D2" s="96" t="s">
        <v>456</v>
      </c>
      <c r="E2" s="96"/>
      <c r="F2" s="96"/>
      <c r="G2" s="96"/>
      <c r="H2" s="96"/>
      <c r="I2" s="96"/>
      <c r="J2" s="95"/>
    </row>
    <row r="3" ht="22.5" customHeight="1">
      <c r="I3" s="132" t="s">
        <v>10</v>
      </c>
    </row>
    <row r="4" spans="1:10" ht="33" customHeight="1">
      <c r="A4" s="107" t="s">
        <v>457</v>
      </c>
      <c r="B4" s="107" t="s">
        <v>458</v>
      </c>
      <c r="C4" s="109" t="s">
        <v>354</v>
      </c>
      <c r="D4" s="100" t="s">
        <v>355</v>
      </c>
      <c r="E4" s="109" t="s">
        <v>356</v>
      </c>
      <c r="F4" s="100" t="s">
        <v>357</v>
      </c>
      <c r="G4" s="109" t="s">
        <v>358</v>
      </c>
      <c r="H4" s="100" t="s">
        <v>359</v>
      </c>
      <c r="I4" s="133" t="s">
        <v>459</v>
      </c>
      <c r="J4" s="134" t="s">
        <v>460</v>
      </c>
    </row>
    <row r="5" spans="1:10" ht="33" customHeight="1">
      <c r="A5" s="107"/>
      <c r="B5" s="107" t="s">
        <v>461</v>
      </c>
      <c r="C5" s="108"/>
      <c r="D5" s="107"/>
      <c r="E5" s="109"/>
      <c r="F5" s="107"/>
      <c r="G5" s="109"/>
      <c r="H5" s="107" t="s">
        <v>363</v>
      </c>
      <c r="I5" s="135">
        <f>SUM(I6:I25)</f>
        <v>248772</v>
      </c>
      <c r="J5" s="136"/>
    </row>
    <row r="6" spans="1:10" ht="33" customHeight="1">
      <c r="A6" s="110">
        <v>1</v>
      </c>
      <c r="B6" s="111" t="s">
        <v>461</v>
      </c>
      <c r="C6" s="112" t="s">
        <v>364</v>
      </c>
      <c r="D6" s="113" t="s">
        <v>365</v>
      </c>
      <c r="E6" s="114" t="s">
        <v>366</v>
      </c>
      <c r="F6" s="113" t="s">
        <v>365</v>
      </c>
      <c r="G6" s="116" t="s">
        <v>368</v>
      </c>
      <c r="H6" s="113" t="s">
        <v>365</v>
      </c>
      <c r="I6" s="137">
        <v>137459</v>
      </c>
      <c r="J6" s="136"/>
    </row>
    <row r="7" spans="1:10" ht="33" customHeight="1">
      <c r="A7" s="110">
        <v>11</v>
      </c>
      <c r="B7" s="111" t="s">
        <v>461</v>
      </c>
      <c r="C7" s="112" t="s">
        <v>397</v>
      </c>
      <c r="D7" s="113" t="s">
        <v>398</v>
      </c>
      <c r="E7" s="114" t="s">
        <v>399</v>
      </c>
      <c r="F7" s="115" t="s">
        <v>398</v>
      </c>
      <c r="G7" s="116" t="s">
        <v>400</v>
      </c>
      <c r="H7" s="115" t="s">
        <v>398</v>
      </c>
      <c r="I7" s="137">
        <v>18937</v>
      </c>
      <c r="J7" s="136"/>
    </row>
    <row r="8" spans="1:10" ht="33" customHeight="1">
      <c r="A8" s="110">
        <v>12</v>
      </c>
      <c r="B8" s="111" t="s">
        <v>461</v>
      </c>
      <c r="C8" s="112" t="s">
        <v>402</v>
      </c>
      <c r="D8" s="111" t="s">
        <v>403</v>
      </c>
      <c r="E8" s="117" t="s">
        <v>404</v>
      </c>
      <c r="F8" s="111" t="s">
        <v>405</v>
      </c>
      <c r="G8" s="117" t="s">
        <v>406</v>
      </c>
      <c r="H8" s="111" t="s">
        <v>405</v>
      </c>
      <c r="I8" s="137">
        <v>6747</v>
      </c>
      <c r="J8" s="136"/>
    </row>
    <row r="9" spans="1:10" ht="33" customHeight="1">
      <c r="A9" s="110">
        <v>13</v>
      </c>
      <c r="B9" s="111" t="s">
        <v>461</v>
      </c>
      <c r="C9" s="112" t="s">
        <v>402</v>
      </c>
      <c r="D9" s="111" t="s">
        <v>403</v>
      </c>
      <c r="E9" s="117" t="s">
        <v>407</v>
      </c>
      <c r="F9" s="111" t="s">
        <v>408</v>
      </c>
      <c r="G9" s="117" t="s">
        <v>409</v>
      </c>
      <c r="H9" s="111" t="s">
        <v>410</v>
      </c>
      <c r="I9" s="137">
        <v>445</v>
      </c>
      <c r="J9" s="136"/>
    </row>
    <row r="10" spans="1:10" ht="33" customHeight="1">
      <c r="A10" s="110">
        <v>14</v>
      </c>
      <c r="B10" s="111" t="s">
        <v>461</v>
      </c>
      <c r="C10" s="112" t="s">
        <v>402</v>
      </c>
      <c r="D10" s="111" t="s">
        <v>403</v>
      </c>
      <c r="E10" s="117" t="s">
        <v>407</v>
      </c>
      <c r="F10" s="111" t="s">
        <v>408</v>
      </c>
      <c r="G10" s="117" t="s">
        <v>411</v>
      </c>
      <c r="H10" s="111" t="s">
        <v>412</v>
      </c>
      <c r="I10" s="137">
        <v>3646</v>
      </c>
      <c r="J10" s="136"/>
    </row>
    <row r="11" spans="1:10" ht="33" customHeight="1">
      <c r="A11" s="110">
        <v>15</v>
      </c>
      <c r="B11" s="111" t="s">
        <v>461</v>
      </c>
      <c r="C11" s="112" t="s">
        <v>402</v>
      </c>
      <c r="D11" s="111" t="s">
        <v>403</v>
      </c>
      <c r="E11" s="117" t="s">
        <v>407</v>
      </c>
      <c r="F11" s="111" t="s">
        <v>408</v>
      </c>
      <c r="G11" s="117" t="s">
        <v>413</v>
      </c>
      <c r="H11" s="111" t="s">
        <v>462</v>
      </c>
      <c r="I11" s="137">
        <v>109</v>
      </c>
      <c r="J11" s="136"/>
    </row>
    <row r="12" spans="1:10" ht="33" customHeight="1">
      <c r="A12" s="110">
        <v>16</v>
      </c>
      <c r="B12" s="111" t="s">
        <v>461</v>
      </c>
      <c r="C12" s="112" t="s">
        <v>402</v>
      </c>
      <c r="D12" s="111" t="s">
        <v>403</v>
      </c>
      <c r="E12" s="117" t="s">
        <v>407</v>
      </c>
      <c r="F12" s="111" t="s">
        <v>408</v>
      </c>
      <c r="G12" s="117" t="s">
        <v>415</v>
      </c>
      <c r="H12" s="111" t="s">
        <v>416</v>
      </c>
      <c r="I12" s="137">
        <v>374</v>
      </c>
      <c r="J12" s="136"/>
    </row>
    <row r="13" spans="1:10" ht="33" customHeight="1">
      <c r="A13" s="110">
        <v>17</v>
      </c>
      <c r="B13" s="111" t="s">
        <v>461</v>
      </c>
      <c r="C13" s="112" t="s">
        <v>402</v>
      </c>
      <c r="D13" s="111" t="s">
        <v>403</v>
      </c>
      <c r="E13" s="117" t="s">
        <v>407</v>
      </c>
      <c r="F13" s="111" t="s">
        <v>408</v>
      </c>
      <c r="G13" s="117" t="s">
        <v>417</v>
      </c>
      <c r="H13" s="111" t="s">
        <v>418</v>
      </c>
      <c r="I13" s="137">
        <v>181</v>
      </c>
      <c r="J13" s="136"/>
    </row>
    <row r="14" spans="1:10" ht="33" customHeight="1">
      <c r="A14" s="110">
        <v>18</v>
      </c>
      <c r="B14" s="111" t="s">
        <v>461</v>
      </c>
      <c r="C14" s="112" t="s">
        <v>402</v>
      </c>
      <c r="D14" s="111" t="s">
        <v>403</v>
      </c>
      <c r="E14" s="117" t="s">
        <v>407</v>
      </c>
      <c r="F14" s="111" t="s">
        <v>408</v>
      </c>
      <c r="G14" s="117" t="s">
        <v>419</v>
      </c>
      <c r="H14" s="111" t="s">
        <v>420</v>
      </c>
      <c r="I14" s="137">
        <v>445</v>
      </c>
      <c r="J14" s="136"/>
    </row>
    <row r="15" spans="1:10" ht="33" customHeight="1">
      <c r="A15" s="110">
        <v>19</v>
      </c>
      <c r="B15" s="111" t="s">
        <v>461</v>
      </c>
      <c r="C15" s="112" t="s">
        <v>402</v>
      </c>
      <c r="D15" s="111" t="s">
        <v>403</v>
      </c>
      <c r="E15" s="117" t="s">
        <v>407</v>
      </c>
      <c r="F15" s="111" t="s">
        <v>408</v>
      </c>
      <c r="G15" s="117" t="s">
        <v>421</v>
      </c>
      <c r="H15" s="111" t="s">
        <v>422</v>
      </c>
      <c r="I15" s="137">
        <v>188</v>
      </c>
      <c r="J15" s="136"/>
    </row>
    <row r="16" spans="1:10" ht="33" customHeight="1">
      <c r="A16" s="110">
        <v>20</v>
      </c>
      <c r="B16" s="111" t="s">
        <v>461</v>
      </c>
      <c r="C16" s="112" t="s">
        <v>402</v>
      </c>
      <c r="D16" s="111" t="s">
        <v>403</v>
      </c>
      <c r="E16" s="117" t="s">
        <v>423</v>
      </c>
      <c r="F16" s="111" t="s">
        <v>424</v>
      </c>
      <c r="G16" s="117" t="s">
        <v>425</v>
      </c>
      <c r="H16" s="111" t="s">
        <v>426</v>
      </c>
      <c r="I16" s="137">
        <v>418</v>
      </c>
      <c r="J16" s="136"/>
    </row>
    <row r="17" spans="1:10" ht="33" customHeight="1">
      <c r="A17" s="110">
        <v>21</v>
      </c>
      <c r="B17" s="111" t="s">
        <v>461</v>
      </c>
      <c r="C17" s="112" t="s">
        <v>402</v>
      </c>
      <c r="D17" s="111" t="s">
        <v>403</v>
      </c>
      <c r="E17" s="117" t="s">
        <v>427</v>
      </c>
      <c r="F17" s="111" t="s">
        <v>428</v>
      </c>
      <c r="G17" s="117" t="s">
        <v>429</v>
      </c>
      <c r="H17" s="111" t="s">
        <v>430</v>
      </c>
      <c r="I17" s="137">
        <v>376</v>
      </c>
      <c r="J17" s="136"/>
    </row>
    <row r="18" spans="1:10" ht="33" customHeight="1">
      <c r="A18" s="110">
        <v>22</v>
      </c>
      <c r="B18" s="111" t="s">
        <v>461</v>
      </c>
      <c r="C18" s="112" t="s">
        <v>402</v>
      </c>
      <c r="D18" s="111" t="s">
        <v>403</v>
      </c>
      <c r="E18" s="117" t="s">
        <v>427</v>
      </c>
      <c r="F18" s="111" t="s">
        <v>428</v>
      </c>
      <c r="G18" s="117" t="s">
        <v>431</v>
      </c>
      <c r="H18" s="111" t="s">
        <v>432</v>
      </c>
      <c r="I18" s="137">
        <v>3320</v>
      </c>
      <c r="J18" s="136"/>
    </row>
    <row r="19" spans="1:10" ht="33" customHeight="1">
      <c r="A19" s="110">
        <v>23</v>
      </c>
      <c r="B19" s="111" t="s">
        <v>461</v>
      </c>
      <c r="C19" s="112" t="s">
        <v>402</v>
      </c>
      <c r="D19" s="111" t="s">
        <v>403</v>
      </c>
      <c r="E19" s="117" t="s">
        <v>427</v>
      </c>
      <c r="F19" s="111" t="s">
        <v>428</v>
      </c>
      <c r="G19" s="117" t="s">
        <v>433</v>
      </c>
      <c r="H19" s="111" t="s">
        <v>434</v>
      </c>
      <c r="I19" s="137">
        <v>12570</v>
      </c>
      <c r="J19" s="136"/>
    </row>
    <row r="20" spans="1:10" ht="33" customHeight="1">
      <c r="A20" s="110">
        <v>24</v>
      </c>
      <c r="B20" s="111" t="s">
        <v>461</v>
      </c>
      <c r="C20" s="112" t="s">
        <v>402</v>
      </c>
      <c r="D20" s="111" t="s">
        <v>403</v>
      </c>
      <c r="E20" s="117" t="s">
        <v>427</v>
      </c>
      <c r="F20" s="111" t="s">
        <v>428</v>
      </c>
      <c r="G20" s="117" t="s">
        <v>435</v>
      </c>
      <c r="H20" s="111" t="s">
        <v>436</v>
      </c>
      <c r="I20" s="137">
        <v>5</v>
      </c>
      <c r="J20" s="136"/>
    </row>
    <row r="21" spans="1:10" ht="33" customHeight="1" hidden="1">
      <c r="A21" s="128">
        <v>25</v>
      </c>
      <c r="B21" s="129" t="s">
        <v>461</v>
      </c>
      <c r="C21" s="130" t="s">
        <v>402</v>
      </c>
      <c r="D21" s="129" t="s">
        <v>403</v>
      </c>
      <c r="E21" s="131" t="s">
        <v>437</v>
      </c>
      <c r="F21" s="129" t="s">
        <v>438</v>
      </c>
      <c r="G21" s="131" t="s">
        <v>439</v>
      </c>
      <c r="H21" s="129" t="s">
        <v>440</v>
      </c>
      <c r="I21" s="138">
        <v>0</v>
      </c>
      <c r="J21" s="126" t="s">
        <v>463</v>
      </c>
    </row>
    <row r="22" spans="1:10" ht="33" customHeight="1">
      <c r="A22" s="110">
        <v>26</v>
      </c>
      <c r="B22" s="111" t="s">
        <v>461</v>
      </c>
      <c r="C22" s="112" t="s">
        <v>402</v>
      </c>
      <c r="D22" s="111" t="s">
        <v>403</v>
      </c>
      <c r="E22" s="117" t="s">
        <v>437</v>
      </c>
      <c r="F22" s="111" t="s">
        <v>438</v>
      </c>
      <c r="G22" s="117" t="s">
        <v>442</v>
      </c>
      <c r="H22" s="111" t="s">
        <v>443</v>
      </c>
      <c r="I22" s="137">
        <v>1753</v>
      </c>
      <c r="J22" s="136"/>
    </row>
    <row r="23" spans="1:10" ht="33" customHeight="1">
      <c r="A23" s="110">
        <v>27</v>
      </c>
      <c r="B23" s="111" t="s">
        <v>461</v>
      </c>
      <c r="C23" s="112" t="s">
        <v>402</v>
      </c>
      <c r="D23" s="111" t="s">
        <v>403</v>
      </c>
      <c r="E23" s="117" t="s">
        <v>437</v>
      </c>
      <c r="F23" s="111" t="s">
        <v>438</v>
      </c>
      <c r="G23" s="117" t="s">
        <v>444</v>
      </c>
      <c r="H23" s="111" t="s">
        <v>445</v>
      </c>
      <c r="I23" s="137">
        <v>1771</v>
      </c>
      <c r="J23" s="136"/>
    </row>
    <row r="24" spans="1:10" ht="33" customHeight="1">
      <c r="A24" s="110">
        <v>28</v>
      </c>
      <c r="B24" s="111" t="s">
        <v>461</v>
      </c>
      <c r="C24" s="112" t="s">
        <v>402</v>
      </c>
      <c r="D24" s="111" t="s">
        <v>403</v>
      </c>
      <c r="E24" s="117" t="s">
        <v>446</v>
      </c>
      <c r="F24" s="111" t="s">
        <v>447</v>
      </c>
      <c r="G24" s="117" t="s">
        <v>448</v>
      </c>
      <c r="H24" s="111" t="s">
        <v>447</v>
      </c>
      <c r="I24" s="137">
        <v>5404</v>
      </c>
      <c r="J24" s="136"/>
    </row>
    <row r="25" spans="1:10" ht="33" customHeight="1">
      <c r="A25" s="110">
        <v>29</v>
      </c>
      <c r="B25" s="111" t="s">
        <v>461</v>
      </c>
      <c r="C25" s="112" t="s">
        <v>402</v>
      </c>
      <c r="D25" s="111" t="s">
        <v>403</v>
      </c>
      <c r="E25" s="117" t="s">
        <v>449</v>
      </c>
      <c r="F25" s="111" t="s">
        <v>450</v>
      </c>
      <c r="G25" s="117" t="s">
        <v>451</v>
      </c>
      <c r="H25" s="111" t="s">
        <v>450</v>
      </c>
      <c r="I25" s="137">
        <v>54624</v>
      </c>
      <c r="J25" s="136"/>
    </row>
  </sheetData>
  <sheetProtection/>
  <mergeCells count="1">
    <mergeCell ref="D2:I2"/>
  </mergeCells>
  <printOptions horizontalCentered="1"/>
  <pageMargins left="0.39" right="0.39" top="0.79" bottom="0.39" header="0.51" footer="0.12"/>
  <pageSetup firstPageNumber="31" useFirstPageNumber="1" fitToHeight="1" fitToWidth="1" horizontalDpi="600" verticalDpi="600" orientation="portrait" paperSize="9" scale="92"/>
  <headerFooter scaleWithDoc="0"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7"/>
  <sheetViews>
    <sheetView zoomScaleSheetLayoutView="100" workbookViewId="0" topLeftCell="A1">
      <pane xSplit="2" ySplit="7" topLeftCell="C8" activePane="bottomRight" state="frozen"/>
      <selection pane="bottomRight" activeCell="K13" sqref="K13"/>
    </sheetView>
  </sheetViews>
  <sheetFormatPr defaultColWidth="9.00390625" defaultRowHeight="14.25"/>
  <cols>
    <col min="1" max="1" width="5.75390625" style="92" hidden="1" customWidth="1"/>
    <col min="2" max="2" width="9.25390625" style="92" hidden="1" customWidth="1"/>
    <col min="3" max="3" width="6.75390625" style="92" hidden="1" customWidth="1"/>
    <col min="4" max="4" width="17.625" style="92" customWidth="1"/>
    <col min="5" max="5" width="6.75390625" style="93" hidden="1" customWidth="1"/>
    <col min="6" max="6" width="17.00390625" style="93" customWidth="1"/>
    <col min="7" max="7" width="10.875" style="93" hidden="1" customWidth="1"/>
    <col min="8" max="8" width="32.75390625" style="93" customWidth="1"/>
    <col min="9" max="10" width="13.125" style="92" customWidth="1"/>
    <col min="11" max="12" width="13.125" style="93" customWidth="1"/>
    <col min="13" max="13" width="18.50390625" style="93" customWidth="1"/>
    <col min="14" max="14" width="14.75390625" style="93" customWidth="1"/>
    <col min="15" max="15" width="11.875" style="93" customWidth="1"/>
    <col min="16" max="16" width="18.50390625" style="93" hidden="1" customWidth="1"/>
    <col min="17" max="17" width="61.125" style="92" hidden="1" customWidth="1"/>
    <col min="18" max="16384" width="9.00390625" style="92" customWidth="1"/>
  </cols>
  <sheetData>
    <row r="1" ht="19.5" customHeight="1">
      <c r="D1" s="94" t="s">
        <v>134</v>
      </c>
    </row>
    <row r="2" spans="2:17" ht="30.75" customHeight="1">
      <c r="B2" s="95"/>
      <c r="C2" s="95"/>
      <c r="D2" s="96" t="s">
        <v>464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5"/>
      <c r="Q2" s="95"/>
    </row>
    <row r="3" ht="21" customHeight="1">
      <c r="O3" s="118" t="s">
        <v>10</v>
      </c>
    </row>
    <row r="4" spans="1:17" ht="21.75" customHeight="1">
      <c r="A4" s="97" t="s">
        <v>457</v>
      </c>
      <c r="B4" s="97" t="s">
        <v>458</v>
      </c>
      <c r="C4" s="98" t="s">
        <v>354</v>
      </c>
      <c r="D4" s="99" t="s">
        <v>355</v>
      </c>
      <c r="E4" s="98" t="s">
        <v>356</v>
      </c>
      <c r="F4" s="99" t="s">
        <v>357</v>
      </c>
      <c r="G4" s="98" t="s">
        <v>358</v>
      </c>
      <c r="H4" s="100" t="s">
        <v>359</v>
      </c>
      <c r="I4" s="107" t="s">
        <v>465</v>
      </c>
      <c r="J4" s="107" t="s">
        <v>466</v>
      </c>
      <c r="K4" s="119" t="s">
        <v>467</v>
      </c>
      <c r="L4" s="119"/>
      <c r="M4" s="119"/>
      <c r="N4" s="107" t="s">
        <v>468</v>
      </c>
      <c r="O4" s="107" t="s">
        <v>469</v>
      </c>
      <c r="P4" s="107"/>
      <c r="Q4" s="107" t="s">
        <v>460</v>
      </c>
    </row>
    <row r="5" spans="1:17" ht="36" customHeight="1">
      <c r="A5" s="101"/>
      <c r="B5" s="101"/>
      <c r="C5" s="102"/>
      <c r="D5" s="103"/>
      <c r="E5" s="102"/>
      <c r="F5" s="103"/>
      <c r="G5" s="102"/>
      <c r="H5" s="100"/>
      <c r="I5" s="107"/>
      <c r="J5" s="107"/>
      <c r="K5" s="107" t="s">
        <v>470</v>
      </c>
      <c r="L5" s="107" t="s">
        <v>471</v>
      </c>
      <c r="M5" s="107" t="s">
        <v>472</v>
      </c>
      <c r="N5" s="107"/>
      <c r="O5" s="107"/>
      <c r="P5" s="107"/>
      <c r="Q5" s="107"/>
    </row>
    <row r="6" spans="1:17" ht="39" customHeight="1" hidden="1">
      <c r="A6" s="104"/>
      <c r="B6" s="104"/>
      <c r="C6" s="105"/>
      <c r="D6" s="106"/>
      <c r="E6" s="105"/>
      <c r="F6" s="106"/>
      <c r="G6" s="105"/>
      <c r="H6" s="100"/>
      <c r="I6" s="120">
        <f aca="true" t="shared" si="0" ref="I6:I28">+J6+K6+L6+M6+N6-O6</f>
        <v>275772</v>
      </c>
      <c r="J6" s="120">
        <v>129200</v>
      </c>
      <c r="K6" s="120">
        <v>8003</v>
      </c>
      <c r="L6" s="120">
        <v>53000</v>
      </c>
      <c r="M6" s="120">
        <v>48872</v>
      </c>
      <c r="N6" s="120">
        <v>42500</v>
      </c>
      <c r="O6" s="120">
        <v>5803</v>
      </c>
      <c r="P6" s="120"/>
      <c r="Q6" s="107"/>
    </row>
    <row r="7" spans="1:17" ht="22.5" customHeight="1">
      <c r="A7" s="107"/>
      <c r="B7" s="107" t="s">
        <v>461</v>
      </c>
      <c r="C7" s="108"/>
      <c r="D7" s="107"/>
      <c r="E7" s="109"/>
      <c r="F7" s="107"/>
      <c r="G7" s="109"/>
      <c r="H7" s="107" t="s">
        <v>363</v>
      </c>
      <c r="I7" s="120">
        <f aca="true" t="shared" si="1" ref="I7:O7">SUM(I8:I27)</f>
        <v>248772</v>
      </c>
      <c r="J7" s="120">
        <f t="shared" si="1"/>
        <v>129200</v>
      </c>
      <c r="K7" s="120">
        <f t="shared" si="1"/>
        <v>8003</v>
      </c>
      <c r="L7" s="120">
        <f t="shared" si="1"/>
        <v>53000</v>
      </c>
      <c r="M7" s="120">
        <f t="shared" si="1"/>
        <v>48872</v>
      </c>
      <c r="N7" s="120">
        <f t="shared" si="1"/>
        <v>15500</v>
      </c>
      <c r="O7" s="120">
        <f t="shared" si="1"/>
        <v>5803</v>
      </c>
      <c r="P7" s="120"/>
      <c r="Q7" s="125"/>
    </row>
    <row r="8" spans="1:17" ht="22.5" customHeight="1">
      <c r="A8" s="110">
        <v>1</v>
      </c>
      <c r="B8" s="111" t="s">
        <v>461</v>
      </c>
      <c r="C8" s="112" t="s">
        <v>364</v>
      </c>
      <c r="D8" s="113" t="s">
        <v>365</v>
      </c>
      <c r="E8" s="114"/>
      <c r="F8" s="115"/>
      <c r="G8" s="116"/>
      <c r="H8" s="115"/>
      <c r="I8" s="121">
        <f t="shared" si="0"/>
        <v>137459</v>
      </c>
      <c r="J8" s="122">
        <v>103382</v>
      </c>
      <c r="K8" s="123">
        <v>8003</v>
      </c>
      <c r="L8" s="123">
        <v>25195</v>
      </c>
      <c r="M8" s="123">
        <v>879</v>
      </c>
      <c r="N8" s="123">
        <v>0</v>
      </c>
      <c r="O8" s="123">
        <v>0</v>
      </c>
      <c r="P8" s="123">
        <f>+'20县级“三保”支出预算汇总表'!I6-I8</f>
        <v>0</v>
      </c>
      <c r="Q8" s="125"/>
    </row>
    <row r="9" spans="1:17" ht="22.5" customHeight="1">
      <c r="A9" s="110">
        <v>2</v>
      </c>
      <c r="B9" s="111" t="s">
        <v>461</v>
      </c>
      <c r="C9" s="112" t="s">
        <v>397</v>
      </c>
      <c r="D9" s="113" t="s">
        <v>398</v>
      </c>
      <c r="E9" s="114"/>
      <c r="F9" s="115"/>
      <c r="G9" s="116"/>
      <c r="H9" s="115"/>
      <c r="I9" s="121">
        <f t="shared" si="0"/>
        <v>18937</v>
      </c>
      <c r="J9" s="122">
        <v>4209</v>
      </c>
      <c r="K9" s="123">
        <v>0</v>
      </c>
      <c r="L9" s="123">
        <v>8336</v>
      </c>
      <c r="M9" s="123">
        <v>195</v>
      </c>
      <c r="N9" s="123">
        <v>12000</v>
      </c>
      <c r="O9" s="123">
        <v>5803</v>
      </c>
      <c r="P9" s="123">
        <f>+'20县级“三保”支出预算汇总表'!I7-I9</f>
        <v>0</v>
      </c>
      <c r="Q9" s="125"/>
    </row>
    <row r="10" spans="1:17" ht="22.5" customHeight="1">
      <c r="A10" s="110">
        <v>3</v>
      </c>
      <c r="B10" s="111" t="s">
        <v>461</v>
      </c>
      <c r="C10" s="112" t="s">
        <v>402</v>
      </c>
      <c r="D10" s="111" t="s">
        <v>403</v>
      </c>
      <c r="E10" s="117" t="s">
        <v>404</v>
      </c>
      <c r="F10" s="111" t="s">
        <v>405</v>
      </c>
      <c r="G10" s="117" t="s">
        <v>406</v>
      </c>
      <c r="H10" s="111" t="s">
        <v>405</v>
      </c>
      <c r="I10" s="121">
        <f t="shared" si="0"/>
        <v>6747</v>
      </c>
      <c r="J10" s="122">
        <v>1000</v>
      </c>
      <c r="K10" s="123">
        <v>0</v>
      </c>
      <c r="L10" s="123">
        <v>19</v>
      </c>
      <c r="M10" s="123">
        <v>5728</v>
      </c>
      <c r="N10" s="123">
        <v>0</v>
      </c>
      <c r="O10" s="123">
        <v>0</v>
      </c>
      <c r="P10" s="123">
        <f>+'20县级“三保”支出预算汇总表'!I8-I10</f>
        <v>0</v>
      </c>
      <c r="Q10" s="125"/>
    </row>
    <row r="11" spans="1:17" ht="22.5" customHeight="1">
      <c r="A11" s="110">
        <v>4</v>
      </c>
      <c r="B11" s="111" t="s">
        <v>461</v>
      </c>
      <c r="C11" s="112" t="s">
        <v>402</v>
      </c>
      <c r="D11" s="111" t="s">
        <v>403</v>
      </c>
      <c r="E11" s="117" t="s">
        <v>407</v>
      </c>
      <c r="F11" s="111" t="s">
        <v>408</v>
      </c>
      <c r="G11" s="117" t="s">
        <v>409</v>
      </c>
      <c r="H11" s="111" t="s">
        <v>410</v>
      </c>
      <c r="I11" s="121">
        <f t="shared" si="0"/>
        <v>445</v>
      </c>
      <c r="J11" s="122">
        <v>265</v>
      </c>
      <c r="K11" s="123">
        <v>0</v>
      </c>
      <c r="L11" s="123">
        <v>0</v>
      </c>
      <c r="M11" s="123">
        <v>180</v>
      </c>
      <c r="N11" s="123">
        <v>0</v>
      </c>
      <c r="O11" s="123">
        <v>0</v>
      </c>
      <c r="P11" s="123">
        <f>+'20县级“三保”支出预算汇总表'!I9-I11</f>
        <v>0</v>
      </c>
      <c r="Q11" s="125"/>
    </row>
    <row r="12" spans="1:17" ht="22.5" customHeight="1">
      <c r="A12" s="110">
        <v>5</v>
      </c>
      <c r="B12" s="111" t="s">
        <v>461</v>
      </c>
      <c r="C12" s="112" t="s">
        <v>402</v>
      </c>
      <c r="D12" s="111" t="s">
        <v>403</v>
      </c>
      <c r="E12" s="117" t="s">
        <v>407</v>
      </c>
      <c r="F12" s="111" t="s">
        <v>408</v>
      </c>
      <c r="G12" s="117" t="s">
        <v>411</v>
      </c>
      <c r="H12" s="111" t="s">
        <v>412</v>
      </c>
      <c r="I12" s="121">
        <f t="shared" si="0"/>
        <v>3646</v>
      </c>
      <c r="J12" s="122">
        <v>897</v>
      </c>
      <c r="K12" s="123">
        <v>0</v>
      </c>
      <c r="L12" s="123">
        <v>0</v>
      </c>
      <c r="M12" s="123">
        <v>2749</v>
      </c>
      <c r="N12" s="123">
        <v>0</v>
      </c>
      <c r="O12" s="123">
        <v>0</v>
      </c>
      <c r="P12" s="123">
        <f>+'20县级“三保”支出预算汇总表'!I10-I12</f>
        <v>0</v>
      </c>
      <c r="Q12" s="125"/>
    </row>
    <row r="13" spans="1:17" ht="34.5" customHeight="1">
      <c r="A13" s="110">
        <v>6</v>
      </c>
      <c r="B13" s="111" t="s">
        <v>461</v>
      </c>
      <c r="C13" s="112" t="s">
        <v>402</v>
      </c>
      <c r="D13" s="111" t="s">
        <v>403</v>
      </c>
      <c r="E13" s="117" t="s">
        <v>407</v>
      </c>
      <c r="F13" s="111" t="s">
        <v>408</v>
      </c>
      <c r="G13" s="117" t="s">
        <v>413</v>
      </c>
      <c r="H13" s="111" t="s">
        <v>414</v>
      </c>
      <c r="I13" s="121">
        <f t="shared" si="0"/>
        <v>109</v>
      </c>
      <c r="J13" s="122">
        <v>16</v>
      </c>
      <c r="K13" s="123">
        <v>0</v>
      </c>
      <c r="L13" s="123">
        <v>0</v>
      </c>
      <c r="M13" s="123">
        <v>93</v>
      </c>
      <c r="N13" s="123">
        <v>0</v>
      </c>
      <c r="O13" s="123">
        <v>0</v>
      </c>
      <c r="P13" s="123">
        <f>+'20县级“三保”支出预算汇总表'!I11-I13</f>
        <v>0</v>
      </c>
      <c r="Q13" s="125"/>
    </row>
    <row r="14" spans="1:17" ht="22.5" customHeight="1">
      <c r="A14" s="110">
        <v>7</v>
      </c>
      <c r="B14" s="111" t="s">
        <v>461</v>
      </c>
      <c r="C14" s="112" t="s">
        <v>402</v>
      </c>
      <c r="D14" s="111" t="s">
        <v>403</v>
      </c>
      <c r="E14" s="117" t="s">
        <v>407</v>
      </c>
      <c r="F14" s="111" t="s">
        <v>408</v>
      </c>
      <c r="G14" s="117" t="s">
        <v>415</v>
      </c>
      <c r="H14" s="111" t="s">
        <v>416</v>
      </c>
      <c r="I14" s="121">
        <f t="shared" si="0"/>
        <v>374</v>
      </c>
      <c r="J14" s="122">
        <v>29</v>
      </c>
      <c r="K14" s="123">
        <v>0</v>
      </c>
      <c r="L14" s="123">
        <v>0</v>
      </c>
      <c r="M14" s="123">
        <v>345</v>
      </c>
      <c r="N14" s="123">
        <v>0</v>
      </c>
      <c r="O14" s="123">
        <v>0</v>
      </c>
      <c r="P14" s="123">
        <f>+'20县级“三保”支出预算汇总表'!I12-I14</f>
        <v>0</v>
      </c>
      <c r="Q14" s="125"/>
    </row>
    <row r="15" spans="1:17" ht="34.5" customHeight="1">
      <c r="A15" s="110">
        <v>8</v>
      </c>
      <c r="B15" s="111" t="s">
        <v>461</v>
      </c>
      <c r="C15" s="112" t="s">
        <v>402</v>
      </c>
      <c r="D15" s="111" t="s">
        <v>403</v>
      </c>
      <c r="E15" s="117" t="s">
        <v>407</v>
      </c>
      <c r="F15" s="111" t="s">
        <v>408</v>
      </c>
      <c r="G15" s="117" t="s">
        <v>417</v>
      </c>
      <c r="H15" s="111" t="s">
        <v>418</v>
      </c>
      <c r="I15" s="121">
        <f t="shared" si="0"/>
        <v>181</v>
      </c>
      <c r="J15" s="122">
        <v>4</v>
      </c>
      <c r="K15" s="123">
        <v>0</v>
      </c>
      <c r="L15" s="123">
        <v>0</v>
      </c>
      <c r="M15" s="123">
        <v>177</v>
      </c>
      <c r="N15" s="123">
        <v>0</v>
      </c>
      <c r="O15" s="123">
        <v>0</v>
      </c>
      <c r="P15" s="123">
        <f>+'20县级“三保”支出预算汇总表'!I13-I15</f>
        <v>0</v>
      </c>
      <c r="Q15" s="125"/>
    </row>
    <row r="16" spans="1:17" ht="22.5" customHeight="1">
      <c r="A16" s="110">
        <v>9</v>
      </c>
      <c r="B16" s="111" t="s">
        <v>461</v>
      </c>
      <c r="C16" s="112" t="s">
        <v>402</v>
      </c>
      <c r="D16" s="111" t="s">
        <v>403</v>
      </c>
      <c r="E16" s="117" t="s">
        <v>407</v>
      </c>
      <c r="F16" s="111" t="s">
        <v>408</v>
      </c>
      <c r="G16" s="117" t="s">
        <v>419</v>
      </c>
      <c r="H16" s="111" t="s">
        <v>420</v>
      </c>
      <c r="I16" s="121">
        <f t="shared" si="0"/>
        <v>445</v>
      </c>
      <c r="J16" s="122">
        <v>393</v>
      </c>
      <c r="K16" s="123">
        <v>0</v>
      </c>
      <c r="L16" s="123">
        <v>0</v>
      </c>
      <c r="M16" s="123">
        <v>52</v>
      </c>
      <c r="N16" s="123">
        <v>0</v>
      </c>
      <c r="O16" s="123">
        <v>0</v>
      </c>
      <c r="P16" s="123">
        <f>+'20县级“三保”支出预算汇总表'!I14-I16</f>
        <v>0</v>
      </c>
      <c r="Q16" s="125"/>
    </row>
    <row r="17" spans="1:17" ht="22.5" customHeight="1">
      <c r="A17" s="110">
        <v>10</v>
      </c>
      <c r="B17" s="111" t="s">
        <v>461</v>
      </c>
      <c r="C17" s="112" t="s">
        <v>402</v>
      </c>
      <c r="D17" s="111" t="s">
        <v>403</v>
      </c>
      <c r="E17" s="117" t="s">
        <v>407</v>
      </c>
      <c r="F17" s="111" t="s">
        <v>408</v>
      </c>
      <c r="G17" s="117" t="s">
        <v>421</v>
      </c>
      <c r="H17" s="111" t="s">
        <v>422</v>
      </c>
      <c r="I17" s="121">
        <f t="shared" si="0"/>
        <v>188</v>
      </c>
      <c r="J17" s="122">
        <v>4</v>
      </c>
      <c r="K17" s="123">
        <v>0</v>
      </c>
      <c r="L17" s="123">
        <v>0</v>
      </c>
      <c r="M17" s="123">
        <v>184</v>
      </c>
      <c r="N17" s="123">
        <v>0</v>
      </c>
      <c r="O17" s="123">
        <v>0</v>
      </c>
      <c r="P17" s="123">
        <f>+'20县级“三保”支出预算汇总表'!I15-I17</f>
        <v>0</v>
      </c>
      <c r="Q17" s="125"/>
    </row>
    <row r="18" spans="1:17" ht="22.5" customHeight="1">
      <c r="A18" s="110">
        <v>11</v>
      </c>
      <c r="B18" s="111" t="s">
        <v>461</v>
      </c>
      <c r="C18" s="112" t="s">
        <v>402</v>
      </c>
      <c r="D18" s="111" t="s">
        <v>403</v>
      </c>
      <c r="E18" s="117" t="s">
        <v>423</v>
      </c>
      <c r="F18" s="111" t="s">
        <v>424</v>
      </c>
      <c r="G18" s="117" t="s">
        <v>425</v>
      </c>
      <c r="H18" s="111" t="s">
        <v>426</v>
      </c>
      <c r="I18" s="121">
        <f t="shared" si="0"/>
        <v>418</v>
      </c>
      <c r="J18" s="122">
        <v>178</v>
      </c>
      <c r="K18" s="123">
        <v>0</v>
      </c>
      <c r="L18" s="123">
        <v>200</v>
      </c>
      <c r="M18" s="123">
        <v>40</v>
      </c>
      <c r="N18" s="123">
        <v>0</v>
      </c>
      <c r="O18" s="123">
        <v>0</v>
      </c>
      <c r="P18" s="123">
        <f>+'20县级“三保”支出预算汇总表'!I16-I18</f>
        <v>0</v>
      </c>
      <c r="Q18" s="125"/>
    </row>
    <row r="19" spans="1:17" ht="22.5" customHeight="1">
      <c r="A19" s="110">
        <v>12</v>
      </c>
      <c r="B19" s="111" t="s">
        <v>461</v>
      </c>
      <c r="C19" s="112" t="s">
        <v>402</v>
      </c>
      <c r="D19" s="111" t="s">
        <v>403</v>
      </c>
      <c r="E19" s="117" t="s">
        <v>427</v>
      </c>
      <c r="F19" s="111" t="s">
        <v>428</v>
      </c>
      <c r="G19" s="117" t="s">
        <v>429</v>
      </c>
      <c r="H19" s="111" t="s">
        <v>430</v>
      </c>
      <c r="I19" s="121">
        <f t="shared" si="0"/>
        <v>376</v>
      </c>
      <c r="J19" s="122">
        <v>36</v>
      </c>
      <c r="K19" s="123">
        <v>0</v>
      </c>
      <c r="L19" s="123">
        <v>0</v>
      </c>
      <c r="M19" s="123">
        <v>340</v>
      </c>
      <c r="N19" s="123">
        <v>0</v>
      </c>
      <c r="O19" s="123">
        <v>0</v>
      </c>
      <c r="P19" s="123">
        <f>+'20县级“三保”支出预算汇总表'!I17-I19</f>
        <v>0</v>
      </c>
      <c r="Q19" s="125"/>
    </row>
    <row r="20" spans="1:17" ht="22.5" customHeight="1">
      <c r="A20" s="110">
        <v>13</v>
      </c>
      <c r="B20" s="111" t="s">
        <v>461</v>
      </c>
      <c r="C20" s="112" t="s">
        <v>402</v>
      </c>
      <c r="D20" s="111" t="s">
        <v>403</v>
      </c>
      <c r="E20" s="117" t="s">
        <v>427</v>
      </c>
      <c r="F20" s="111" t="s">
        <v>428</v>
      </c>
      <c r="G20" s="117" t="s">
        <v>431</v>
      </c>
      <c r="H20" s="111" t="s">
        <v>432</v>
      </c>
      <c r="I20" s="121">
        <f t="shared" si="0"/>
        <v>3320</v>
      </c>
      <c r="J20" s="122">
        <v>735</v>
      </c>
      <c r="K20" s="123">
        <v>0</v>
      </c>
      <c r="L20" s="123">
        <v>0</v>
      </c>
      <c r="M20" s="123">
        <v>2585</v>
      </c>
      <c r="N20" s="123">
        <v>0</v>
      </c>
      <c r="O20" s="123">
        <v>0</v>
      </c>
      <c r="P20" s="123">
        <f>+'20县级“三保”支出预算汇总表'!I18-I20</f>
        <v>0</v>
      </c>
      <c r="Q20" s="125"/>
    </row>
    <row r="21" spans="1:17" ht="22.5" customHeight="1">
      <c r="A21" s="110">
        <v>14</v>
      </c>
      <c r="B21" s="111" t="s">
        <v>461</v>
      </c>
      <c r="C21" s="112" t="s">
        <v>402</v>
      </c>
      <c r="D21" s="111" t="s">
        <v>403</v>
      </c>
      <c r="E21" s="117" t="s">
        <v>427</v>
      </c>
      <c r="F21" s="111" t="s">
        <v>428</v>
      </c>
      <c r="G21" s="117" t="s">
        <v>433</v>
      </c>
      <c r="H21" s="111" t="s">
        <v>434</v>
      </c>
      <c r="I21" s="121">
        <f t="shared" si="0"/>
        <v>12570</v>
      </c>
      <c r="J21" s="122">
        <v>0</v>
      </c>
      <c r="K21" s="123">
        <v>0</v>
      </c>
      <c r="L21" s="123">
        <v>0</v>
      </c>
      <c r="M21" s="123">
        <v>9070</v>
      </c>
      <c r="N21" s="123">
        <v>3500</v>
      </c>
      <c r="O21" s="123">
        <v>0</v>
      </c>
      <c r="P21" s="123">
        <f>+'20县级“三保”支出预算汇总表'!I19-I21</f>
        <v>0</v>
      </c>
      <c r="Q21" s="125"/>
    </row>
    <row r="22" spans="1:17" ht="22.5" customHeight="1">
      <c r="A22" s="110">
        <v>15</v>
      </c>
      <c r="B22" s="111" t="s">
        <v>461</v>
      </c>
      <c r="C22" s="112" t="s">
        <v>402</v>
      </c>
      <c r="D22" s="111" t="s">
        <v>403</v>
      </c>
      <c r="E22" s="117" t="s">
        <v>427</v>
      </c>
      <c r="F22" s="111" t="s">
        <v>428</v>
      </c>
      <c r="G22" s="117" t="s">
        <v>435</v>
      </c>
      <c r="H22" s="111" t="s">
        <v>436</v>
      </c>
      <c r="I22" s="121">
        <f t="shared" si="0"/>
        <v>5</v>
      </c>
      <c r="J22" s="122">
        <v>1</v>
      </c>
      <c r="K22" s="123">
        <v>0</v>
      </c>
      <c r="L22" s="123">
        <v>0</v>
      </c>
      <c r="M22" s="123">
        <v>4</v>
      </c>
      <c r="N22" s="123">
        <v>0</v>
      </c>
      <c r="O22" s="123">
        <v>0</v>
      </c>
      <c r="P22" s="123">
        <f>+'20县级“三保”支出预算汇总表'!I20-I22</f>
        <v>0</v>
      </c>
      <c r="Q22" s="125"/>
    </row>
    <row r="23" spans="1:17" ht="22.5" customHeight="1" hidden="1">
      <c r="A23" s="110">
        <v>16</v>
      </c>
      <c r="B23" s="111" t="s">
        <v>461</v>
      </c>
      <c r="C23" s="112" t="s">
        <v>402</v>
      </c>
      <c r="D23" s="111" t="s">
        <v>403</v>
      </c>
      <c r="E23" s="117" t="s">
        <v>437</v>
      </c>
      <c r="F23" s="111" t="s">
        <v>438</v>
      </c>
      <c r="G23" s="117" t="s">
        <v>439</v>
      </c>
      <c r="H23" s="111" t="s">
        <v>440</v>
      </c>
      <c r="I23" s="121">
        <f t="shared" si="0"/>
        <v>0</v>
      </c>
      <c r="J23" s="122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f>+'20县级“三保”支出预算汇总表'!I21-I23</f>
        <v>0</v>
      </c>
      <c r="Q23" s="126" t="s">
        <v>463</v>
      </c>
    </row>
    <row r="24" spans="1:17" ht="22.5" customHeight="1">
      <c r="A24" s="110">
        <v>17</v>
      </c>
      <c r="B24" s="111" t="s">
        <v>461</v>
      </c>
      <c r="C24" s="112" t="s">
        <v>402</v>
      </c>
      <c r="D24" s="111" t="s">
        <v>403</v>
      </c>
      <c r="E24" s="117" t="s">
        <v>437</v>
      </c>
      <c r="F24" s="111" t="s">
        <v>438</v>
      </c>
      <c r="G24" s="117" t="s">
        <v>442</v>
      </c>
      <c r="H24" s="111" t="s">
        <v>443</v>
      </c>
      <c r="I24" s="121">
        <f t="shared" si="0"/>
        <v>1753</v>
      </c>
      <c r="J24" s="122">
        <v>278</v>
      </c>
      <c r="K24" s="123">
        <v>0</v>
      </c>
      <c r="L24" s="123">
        <v>0</v>
      </c>
      <c r="M24" s="123">
        <v>1475</v>
      </c>
      <c r="N24" s="123">
        <v>0</v>
      </c>
      <c r="O24" s="123">
        <v>0</v>
      </c>
      <c r="P24" s="123">
        <f>+'20县级“三保”支出预算汇总表'!I22-I24</f>
        <v>0</v>
      </c>
      <c r="Q24" s="125"/>
    </row>
    <row r="25" spans="1:17" ht="22.5" customHeight="1">
      <c r="A25" s="110">
        <v>18</v>
      </c>
      <c r="B25" s="111" t="s">
        <v>461</v>
      </c>
      <c r="C25" s="112" t="s">
        <v>402</v>
      </c>
      <c r="D25" s="111" t="s">
        <v>403</v>
      </c>
      <c r="E25" s="117" t="s">
        <v>437</v>
      </c>
      <c r="F25" s="111" t="s">
        <v>438</v>
      </c>
      <c r="G25" s="117" t="s">
        <v>444</v>
      </c>
      <c r="H25" s="111" t="s">
        <v>445</v>
      </c>
      <c r="I25" s="121">
        <f t="shared" si="0"/>
        <v>1771</v>
      </c>
      <c r="J25" s="122">
        <v>397</v>
      </c>
      <c r="K25" s="123">
        <v>0</v>
      </c>
      <c r="L25" s="123">
        <v>1000</v>
      </c>
      <c r="M25" s="124">
        <v>374</v>
      </c>
      <c r="N25" s="123">
        <v>0</v>
      </c>
      <c r="O25" s="123">
        <v>0</v>
      </c>
      <c r="P25" s="123">
        <f>+'20县级“三保”支出预算汇总表'!I23-I25</f>
        <v>0</v>
      </c>
      <c r="Q25" s="125"/>
    </row>
    <row r="26" spans="1:17" ht="22.5" customHeight="1">
      <c r="A26" s="110">
        <v>19</v>
      </c>
      <c r="B26" s="111" t="s">
        <v>461</v>
      </c>
      <c r="C26" s="112" t="s">
        <v>402</v>
      </c>
      <c r="D26" s="111" t="s">
        <v>403</v>
      </c>
      <c r="E26" s="117" t="s">
        <v>446</v>
      </c>
      <c r="F26" s="111" t="s">
        <v>447</v>
      </c>
      <c r="G26" s="117" t="s">
        <v>448</v>
      </c>
      <c r="H26" s="111" t="s">
        <v>447</v>
      </c>
      <c r="I26" s="121">
        <f t="shared" si="0"/>
        <v>5404</v>
      </c>
      <c r="J26" s="122">
        <v>79</v>
      </c>
      <c r="K26" s="123">
        <v>0</v>
      </c>
      <c r="L26" s="123">
        <v>4777</v>
      </c>
      <c r="M26" s="123">
        <v>548</v>
      </c>
      <c r="N26" s="123">
        <v>0</v>
      </c>
      <c r="O26" s="123">
        <v>0</v>
      </c>
      <c r="P26" s="123">
        <f>+'20县级“三保”支出预算汇总表'!I24-I26</f>
        <v>0</v>
      </c>
      <c r="Q26" s="125"/>
    </row>
    <row r="27" spans="1:17" ht="22.5" customHeight="1">
      <c r="A27" s="110">
        <v>20</v>
      </c>
      <c r="B27" s="111" t="s">
        <v>461</v>
      </c>
      <c r="C27" s="112" t="s">
        <v>402</v>
      </c>
      <c r="D27" s="111" t="s">
        <v>403</v>
      </c>
      <c r="E27" s="117" t="s">
        <v>449</v>
      </c>
      <c r="F27" s="111" t="s">
        <v>450</v>
      </c>
      <c r="G27" s="117" t="s">
        <v>451</v>
      </c>
      <c r="H27" s="111" t="s">
        <v>450</v>
      </c>
      <c r="I27" s="121">
        <f t="shared" si="0"/>
        <v>54624</v>
      </c>
      <c r="J27" s="122">
        <v>17297</v>
      </c>
      <c r="K27" s="123">
        <v>0</v>
      </c>
      <c r="L27" s="123">
        <v>13473</v>
      </c>
      <c r="M27" s="123">
        <v>23854</v>
      </c>
      <c r="N27" s="123">
        <v>0</v>
      </c>
      <c r="O27" s="123">
        <v>0</v>
      </c>
      <c r="P27" s="123">
        <f>+'20县级“三保”支出预算汇总表'!I25-I27</f>
        <v>0</v>
      </c>
      <c r="Q27" s="125"/>
    </row>
  </sheetData>
  <sheetProtection/>
  <mergeCells count="15">
    <mergeCell ref="D2:O2"/>
    <mergeCell ref="K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Q4:Q5"/>
  </mergeCells>
  <printOptions horizontalCentered="1"/>
  <pageMargins left="0.39" right="0.39" top="0.79" bottom="0.39" header="0.43" footer="0.12"/>
  <pageSetup firstPageNumber="32" useFirstPageNumber="1" fitToHeight="1" fitToWidth="1" horizontalDpi="600" verticalDpi="600" orientation="landscape" paperSize="9" scale="73"/>
  <headerFooter scaleWithDoc="0"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G28"/>
  <sheetViews>
    <sheetView showZeros="0" zoomScaleSheetLayoutView="115" workbookViewId="0" topLeftCell="A1">
      <selection activeCell="M10" sqref="M10"/>
    </sheetView>
  </sheetViews>
  <sheetFormatPr defaultColWidth="9.00390625" defaultRowHeight="38.25" customHeight="1"/>
  <cols>
    <col min="1" max="1" width="27.625" style="44" customWidth="1"/>
    <col min="2" max="5" width="12.25390625" style="44" customWidth="1"/>
    <col min="6" max="16384" width="9.00390625" style="44" customWidth="1"/>
  </cols>
  <sheetData>
    <row r="1" spans="1:5" ht="21" customHeight="1">
      <c r="A1" s="68" t="s">
        <v>473</v>
      </c>
      <c r="B1" s="69"/>
      <c r="C1" s="69"/>
      <c r="D1" s="69"/>
      <c r="E1" s="70"/>
    </row>
    <row r="2" spans="1:5" ht="38.25" customHeight="1">
      <c r="A2" s="48" t="s">
        <v>474</v>
      </c>
      <c r="B2" s="48"/>
      <c r="C2" s="48"/>
      <c r="D2" s="48"/>
      <c r="E2" s="48"/>
    </row>
    <row r="3" spans="1:5" ht="21.75" customHeight="1">
      <c r="A3" s="71"/>
      <c r="B3" s="72"/>
      <c r="C3" s="72"/>
      <c r="D3" s="72"/>
      <c r="E3" s="70" t="s">
        <v>10</v>
      </c>
    </row>
    <row r="4" spans="1:5" ht="48" customHeight="1">
      <c r="A4" s="73" t="s">
        <v>11</v>
      </c>
      <c r="B4" s="74" t="s">
        <v>475</v>
      </c>
      <c r="C4" s="75" t="s">
        <v>164</v>
      </c>
      <c r="D4" s="76"/>
      <c r="E4" s="77"/>
    </row>
    <row r="5" spans="1:5" ht="48" customHeight="1">
      <c r="A5" s="78"/>
      <c r="B5" s="79"/>
      <c r="C5" s="77" t="s">
        <v>476</v>
      </c>
      <c r="D5" s="80" t="s">
        <v>51</v>
      </c>
      <c r="E5" s="81" t="s">
        <v>166</v>
      </c>
    </row>
    <row r="6" spans="1:5" ht="48" customHeight="1">
      <c r="A6" s="82" t="s">
        <v>477</v>
      </c>
      <c r="B6" s="83">
        <f>SUM(B7:B13)</f>
        <v>181357</v>
      </c>
      <c r="C6" s="84">
        <f>SUM(C7:C13)</f>
        <v>156700</v>
      </c>
      <c r="D6" s="83">
        <f aca="true" t="shared" si="0" ref="D6:D13">+C6-B6</f>
        <v>-24657</v>
      </c>
      <c r="E6" s="85">
        <f aca="true" t="shared" si="1" ref="E6:E12">+D6/B6</f>
        <v>-0.136</v>
      </c>
    </row>
    <row r="7" spans="1:5" ht="48" customHeight="1">
      <c r="A7" s="60" t="s">
        <v>93</v>
      </c>
      <c r="B7" s="86">
        <v>171914</v>
      </c>
      <c r="C7" s="87">
        <v>150000</v>
      </c>
      <c r="D7" s="88">
        <f t="shared" si="0"/>
        <v>-21914</v>
      </c>
      <c r="E7" s="89">
        <f t="shared" si="1"/>
        <v>-0.127</v>
      </c>
    </row>
    <row r="8" spans="1:5" ht="48" customHeight="1">
      <c r="A8" s="60" t="s">
        <v>94</v>
      </c>
      <c r="B8" s="86">
        <v>5949</v>
      </c>
      <c r="C8" s="87">
        <v>3500</v>
      </c>
      <c r="D8" s="88">
        <f t="shared" si="0"/>
        <v>-2449</v>
      </c>
      <c r="E8" s="89">
        <f t="shared" si="1"/>
        <v>-0.412</v>
      </c>
    </row>
    <row r="9" spans="1:5" ht="48" customHeight="1">
      <c r="A9" s="60" t="s">
        <v>95</v>
      </c>
      <c r="B9" s="86">
        <v>229</v>
      </c>
      <c r="C9" s="87">
        <v>100</v>
      </c>
      <c r="D9" s="88">
        <f t="shared" si="0"/>
        <v>-129</v>
      </c>
      <c r="E9" s="89">
        <f t="shared" si="1"/>
        <v>-0.563</v>
      </c>
    </row>
    <row r="10" spans="1:5" ht="48" customHeight="1">
      <c r="A10" s="60" t="s">
        <v>96</v>
      </c>
      <c r="B10" s="86">
        <v>2120</v>
      </c>
      <c r="C10" s="87">
        <v>2000</v>
      </c>
      <c r="D10" s="88">
        <f t="shared" si="0"/>
        <v>-120</v>
      </c>
      <c r="E10" s="89">
        <f t="shared" si="1"/>
        <v>-0.057</v>
      </c>
    </row>
    <row r="11" spans="1:5" ht="48" customHeight="1">
      <c r="A11" s="60" t="s">
        <v>97</v>
      </c>
      <c r="B11" s="86">
        <v>728</v>
      </c>
      <c r="C11" s="87">
        <v>600</v>
      </c>
      <c r="D11" s="88">
        <f t="shared" si="0"/>
        <v>-128</v>
      </c>
      <c r="E11" s="89">
        <f t="shared" si="1"/>
        <v>-0.176</v>
      </c>
    </row>
    <row r="12" spans="1:5" ht="48" customHeight="1">
      <c r="A12" s="60" t="s">
        <v>98</v>
      </c>
      <c r="B12" s="86">
        <v>417</v>
      </c>
      <c r="C12" s="87">
        <v>500</v>
      </c>
      <c r="D12" s="88">
        <f t="shared" si="0"/>
        <v>83</v>
      </c>
      <c r="E12" s="89">
        <f t="shared" si="1"/>
        <v>0.199</v>
      </c>
    </row>
    <row r="13" spans="1:5" ht="48" customHeight="1">
      <c r="A13" s="60" t="s">
        <v>99</v>
      </c>
      <c r="B13" s="86"/>
      <c r="C13" s="87"/>
      <c r="D13" s="88">
        <f t="shared" si="0"/>
        <v>0</v>
      </c>
      <c r="E13" s="89"/>
    </row>
    <row r="14" spans="2:3" ht="38.25" customHeight="1">
      <c r="B14" s="90">
        <f>+C7+C8+C9</f>
        <v>153600</v>
      </c>
      <c r="C14" s="91">
        <f>+C10+C11+C12+C13</f>
        <v>3100</v>
      </c>
    </row>
    <row r="15" spans="2:7" ht="38.25" customHeight="1">
      <c r="B15" s="62"/>
      <c r="C15" s="62"/>
      <c r="D15" s="62"/>
      <c r="E15" s="62"/>
      <c r="F15" s="62"/>
      <c r="G15" s="62"/>
    </row>
    <row r="16" spans="2:7" ht="38.25" customHeight="1">
      <c r="B16" s="62"/>
      <c r="C16" s="62"/>
      <c r="D16" s="62"/>
      <c r="E16" s="62"/>
      <c r="F16" s="62"/>
      <c r="G16" s="62"/>
    </row>
    <row r="17" spans="2:7" ht="38.25" customHeight="1">
      <c r="B17" s="62"/>
      <c r="C17" s="62"/>
      <c r="D17" s="62"/>
      <c r="E17" s="62"/>
      <c r="F17" s="62"/>
      <c r="G17" s="62"/>
    </row>
    <row r="18" spans="2:7" ht="38.25" customHeight="1">
      <c r="B18" s="62"/>
      <c r="C18" s="62"/>
      <c r="D18" s="62"/>
      <c r="E18" s="62"/>
      <c r="F18" s="62"/>
      <c r="G18" s="62"/>
    </row>
    <row r="19" spans="2:7" ht="38.25" customHeight="1">
      <c r="B19" s="62"/>
      <c r="C19" s="62"/>
      <c r="D19" s="62"/>
      <c r="E19" s="62"/>
      <c r="F19" s="62"/>
      <c r="G19" s="62"/>
    </row>
    <row r="20" spans="2:7" ht="38.25" customHeight="1">
      <c r="B20" s="62"/>
      <c r="C20" s="62"/>
      <c r="D20" s="62"/>
      <c r="E20" s="62"/>
      <c r="F20" s="62"/>
      <c r="G20" s="62"/>
    </row>
    <row r="21" spans="2:7" ht="38.25" customHeight="1">
      <c r="B21" s="62"/>
      <c r="C21" s="62"/>
      <c r="D21" s="62"/>
      <c r="E21" s="62"/>
      <c r="F21" s="62"/>
      <c r="G21" s="62"/>
    </row>
    <row r="22" spans="2:7" ht="38.25" customHeight="1">
      <c r="B22" s="62"/>
      <c r="C22" s="62"/>
      <c r="D22" s="62"/>
      <c r="E22" s="62"/>
      <c r="F22" s="62"/>
      <c r="G22" s="62"/>
    </row>
    <row r="23" spans="2:7" ht="38.25" customHeight="1">
      <c r="B23" s="62"/>
      <c r="C23" s="62"/>
      <c r="D23" s="62"/>
      <c r="E23" s="62"/>
      <c r="F23" s="62"/>
      <c r="G23" s="62"/>
    </row>
    <row r="24" spans="2:7" ht="38.25" customHeight="1">
      <c r="B24" s="62"/>
      <c r="C24" s="62"/>
      <c r="D24" s="62"/>
      <c r="E24" s="62"/>
      <c r="F24" s="62"/>
      <c r="G24" s="62"/>
    </row>
    <row r="25" spans="2:7" ht="38.25" customHeight="1">
      <c r="B25" s="62"/>
      <c r="C25" s="62"/>
      <c r="D25" s="62"/>
      <c r="E25" s="62"/>
      <c r="F25" s="62"/>
      <c r="G25" s="62"/>
    </row>
    <row r="26" spans="2:7" ht="38.25" customHeight="1">
      <c r="B26" s="62"/>
      <c r="C26" s="62"/>
      <c r="D26" s="62"/>
      <c r="E26" s="62"/>
      <c r="F26" s="62"/>
      <c r="G26" s="62"/>
    </row>
    <row r="27" spans="2:7" ht="38.25" customHeight="1">
      <c r="B27" s="62"/>
      <c r="C27" s="62"/>
      <c r="D27" s="62"/>
      <c r="E27" s="62"/>
      <c r="F27" s="62"/>
      <c r="G27" s="62"/>
    </row>
    <row r="28" spans="2:7" ht="38.25" customHeight="1">
      <c r="B28" s="62"/>
      <c r="C28" s="62"/>
      <c r="D28" s="62"/>
      <c r="E28" s="62"/>
      <c r="F28" s="62"/>
      <c r="G28" s="62"/>
    </row>
  </sheetData>
  <sheetProtection/>
  <mergeCells count="4">
    <mergeCell ref="A2:E2"/>
    <mergeCell ref="C4:E4"/>
    <mergeCell ref="A4:A5"/>
    <mergeCell ref="B4:B5"/>
  </mergeCells>
  <printOptions horizontalCentered="1"/>
  <pageMargins left="0.79" right="0.75" top="0.79" bottom="0.79" header="0" footer="0.59"/>
  <pageSetup firstPageNumber="33" useFirstPageNumber="1" horizontalDpi="600" verticalDpi="600" orientation="portrait" paperSize="9"/>
  <headerFooter scaleWithDoc="0"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8"/>
  <sheetViews>
    <sheetView showZeros="0" zoomScaleSheetLayoutView="115" workbookViewId="0" topLeftCell="A1">
      <selection activeCell="F14" activeCellId="1" sqref="F8:F10 F14"/>
    </sheetView>
  </sheetViews>
  <sheetFormatPr defaultColWidth="9.00390625" defaultRowHeight="46.5" customHeight="1"/>
  <cols>
    <col min="1" max="1" width="16.125" style="45" customWidth="1"/>
    <col min="2" max="4" width="11.125" style="45" customWidth="1"/>
    <col min="5" max="6" width="10.125" style="45" customWidth="1"/>
    <col min="7" max="7" width="11.25390625" style="45" customWidth="1"/>
    <col min="8" max="8" width="9.25390625" style="45" customWidth="1"/>
    <col min="9" max="9" width="8.125" style="46" customWidth="1"/>
    <col min="10" max="10" width="8.625" style="45" customWidth="1"/>
    <col min="11" max="11" width="10.375" style="45" hidden="1" customWidth="1"/>
    <col min="12" max="16384" width="9.00390625" style="45" customWidth="1"/>
  </cols>
  <sheetData>
    <row r="1" spans="1:9" s="44" customFormat="1" ht="20.25" customHeight="1">
      <c r="A1" s="3" t="s">
        <v>478</v>
      </c>
      <c r="B1" s="47"/>
      <c r="C1" s="47"/>
      <c r="D1" s="47"/>
      <c r="E1" s="47"/>
      <c r="F1" s="47"/>
      <c r="G1" s="47"/>
      <c r="H1" s="47"/>
      <c r="I1" s="20"/>
    </row>
    <row r="2" spans="1:9" ht="46.5" customHeight="1">
      <c r="A2" s="48" t="s">
        <v>479</v>
      </c>
      <c r="B2" s="48"/>
      <c r="C2" s="48"/>
      <c r="D2" s="48"/>
      <c r="E2" s="48"/>
      <c r="F2" s="48"/>
      <c r="G2" s="48"/>
      <c r="H2" s="48"/>
      <c r="I2" s="48"/>
    </row>
    <row r="3" s="44" customFormat="1" ht="20.25" customHeight="1">
      <c r="I3" s="20" t="s">
        <v>10</v>
      </c>
    </row>
    <row r="4" spans="1:9" s="44" customFormat="1" ht="54" customHeight="1">
      <c r="A4" s="49" t="s">
        <v>480</v>
      </c>
      <c r="B4" s="50" t="s">
        <v>176</v>
      </c>
      <c r="C4" s="51"/>
      <c r="D4" s="51"/>
      <c r="E4" s="52" t="s">
        <v>164</v>
      </c>
      <c r="F4" s="53"/>
      <c r="G4" s="53"/>
      <c r="H4" s="53"/>
      <c r="I4" s="63"/>
    </row>
    <row r="5" spans="1:9" s="44" customFormat="1" ht="27" customHeight="1">
      <c r="A5" s="54"/>
      <c r="B5" s="55" t="s">
        <v>177</v>
      </c>
      <c r="C5" s="56" t="s">
        <v>178</v>
      </c>
      <c r="D5" s="56"/>
      <c r="E5" s="55" t="s">
        <v>177</v>
      </c>
      <c r="F5" s="56" t="s">
        <v>178</v>
      </c>
      <c r="G5" s="56"/>
      <c r="H5" s="55" t="s">
        <v>481</v>
      </c>
      <c r="I5" s="64" t="s">
        <v>180</v>
      </c>
    </row>
    <row r="6" spans="1:9" s="44" customFormat="1" ht="39" customHeight="1">
      <c r="A6" s="57"/>
      <c r="B6" s="55"/>
      <c r="C6" s="55" t="s">
        <v>181</v>
      </c>
      <c r="D6" s="55" t="s">
        <v>482</v>
      </c>
      <c r="E6" s="55"/>
      <c r="F6" s="55" t="s">
        <v>181</v>
      </c>
      <c r="G6" s="55" t="s">
        <v>482</v>
      </c>
      <c r="H6" s="55"/>
      <c r="I6" s="64"/>
    </row>
    <row r="7" spans="1:11" s="44" customFormat="1" ht="54" customHeight="1">
      <c r="A7" s="58" t="s">
        <v>483</v>
      </c>
      <c r="B7" s="59">
        <f aca="true" t="shared" si="0" ref="B7:B15">SUM(C7:D7)</f>
        <v>209304</v>
      </c>
      <c r="C7" s="59">
        <f aca="true" t="shared" si="1" ref="C7:G7">SUM(C8:C15)</f>
        <v>208000</v>
      </c>
      <c r="D7" s="59">
        <f t="shared" si="1"/>
        <v>1304</v>
      </c>
      <c r="E7" s="59">
        <f>SUM(F7:G7)</f>
        <v>156877</v>
      </c>
      <c r="F7" s="59">
        <f t="shared" si="1"/>
        <v>156700</v>
      </c>
      <c r="G7" s="59">
        <f t="shared" si="1"/>
        <v>177</v>
      </c>
      <c r="H7" s="59">
        <f>+F7-C7</f>
        <v>-51300</v>
      </c>
      <c r="I7" s="65">
        <f>+H7/C7</f>
        <v>-0.247</v>
      </c>
      <c r="K7" s="44">
        <v>1148871</v>
      </c>
    </row>
    <row r="8" spans="1:11" s="44" customFormat="1" ht="54" customHeight="1">
      <c r="A8" s="60" t="s">
        <v>484</v>
      </c>
      <c r="B8" s="61">
        <f t="shared" si="0"/>
        <v>197200</v>
      </c>
      <c r="C8" s="61">
        <v>197200</v>
      </c>
      <c r="D8" s="61"/>
      <c r="E8" s="61">
        <f aca="true" t="shared" si="2" ref="E8:E15">SUM(F8:G8)</f>
        <v>145500</v>
      </c>
      <c r="F8" s="61">
        <f>150000-4500</f>
        <v>145500</v>
      </c>
      <c r="G8" s="61"/>
      <c r="H8" s="61">
        <f aca="true" t="shared" si="3" ref="H8:H14">+F8-C8</f>
        <v>-51700</v>
      </c>
      <c r="I8" s="66">
        <f aca="true" t="shared" si="4" ref="I8:I14">+H8/C8</f>
        <v>-0.262</v>
      </c>
      <c r="K8" s="44">
        <v>1028954</v>
      </c>
    </row>
    <row r="9" spans="1:11" s="44" customFormat="1" ht="54" customHeight="1">
      <c r="A9" s="60" t="s">
        <v>485</v>
      </c>
      <c r="B9" s="61">
        <f t="shared" si="0"/>
        <v>3000</v>
      </c>
      <c r="C9" s="61">
        <v>3000</v>
      </c>
      <c r="D9" s="61"/>
      <c r="E9" s="61">
        <f t="shared" si="2"/>
        <v>3500</v>
      </c>
      <c r="F9" s="61">
        <v>3500</v>
      </c>
      <c r="G9" s="61"/>
      <c r="H9" s="61">
        <f t="shared" si="3"/>
        <v>500</v>
      </c>
      <c r="I9" s="66">
        <f t="shared" si="4"/>
        <v>0.167</v>
      </c>
      <c r="K9" s="44">
        <v>1086279</v>
      </c>
    </row>
    <row r="10" spans="1:11" s="44" customFormat="1" ht="54" customHeight="1">
      <c r="A10" s="60" t="s">
        <v>486</v>
      </c>
      <c r="B10" s="61">
        <f t="shared" si="0"/>
        <v>100</v>
      </c>
      <c r="C10" s="61">
        <v>100</v>
      </c>
      <c r="D10" s="61"/>
      <c r="E10" s="61">
        <f t="shared" si="2"/>
        <v>100</v>
      </c>
      <c r="F10" s="61">
        <v>100</v>
      </c>
      <c r="G10" s="61"/>
      <c r="H10" s="61">
        <f t="shared" si="3"/>
        <v>0</v>
      </c>
      <c r="I10" s="66">
        <f t="shared" si="4"/>
        <v>0</v>
      </c>
      <c r="K10" s="44">
        <v>26181</v>
      </c>
    </row>
    <row r="11" spans="1:11" s="44" customFormat="1" ht="54" customHeight="1">
      <c r="A11" s="60" t="s">
        <v>107</v>
      </c>
      <c r="B11" s="61">
        <f t="shared" si="0"/>
        <v>3900</v>
      </c>
      <c r="C11" s="61">
        <v>3900</v>
      </c>
      <c r="D11" s="61"/>
      <c r="E11" s="61">
        <f t="shared" si="2"/>
        <v>2000</v>
      </c>
      <c r="F11" s="61">
        <v>2000</v>
      </c>
      <c r="G11" s="61"/>
      <c r="H11" s="61">
        <f t="shared" si="3"/>
        <v>-1900</v>
      </c>
      <c r="I11" s="66">
        <f t="shared" si="4"/>
        <v>-0.487</v>
      </c>
      <c r="K11" s="44">
        <v>48103</v>
      </c>
    </row>
    <row r="12" spans="1:9" s="44" customFormat="1" ht="54" customHeight="1">
      <c r="A12" s="60" t="s">
        <v>487</v>
      </c>
      <c r="B12" s="61">
        <f t="shared" si="0"/>
        <v>400</v>
      </c>
      <c r="C12" s="61">
        <v>400</v>
      </c>
      <c r="D12" s="61"/>
      <c r="E12" s="61">
        <f t="shared" si="2"/>
        <v>600</v>
      </c>
      <c r="F12" s="61">
        <v>600</v>
      </c>
      <c r="G12" s="61"/>
      <c r="H12" s="61">
        <f t="shared" si="3"/>
        <v>200</v>
      </c>
      <c r="I12" s="66">
        <f t="shared" si="4"/>
        <v>0.5</v>
      </c>
    </row>
    <row r="13" spans="1:9" s="44" customFormat="1" ht="54" customHeight="1">
      <c r="A13" s="60" t="s">
        <v>488</v>
      </c>
      <c r="B13" s="61">
        <f t="shared" si="0"/>
        <v>720</v>
      </c>
      <c r="C13" s="61">
        <v>600</v>
      </c>
      <c r="D13" s="61">
        <v>120</v>
      </c>
      <c r="E13" s="61">
        <f t="shared" si="2"/>
        <v>500</v>
      </c>
      <c r="F13" s="61">
        <v>500</v>
      </c>
      <c r="G13" s="61"/>
      <c r="H13" s="61">
        <f t="shared" si="3"/>
        <v>-100</v>
      </c>
      <c r="I13" s="66">
        <f t="shared" si="4"/>
        <v>-0.167</v>
      </c>
    </row>
    <row r="14" spans="1:9" s="44" customFormat="1" ht="54" customHeight="1">
      <c r="A14" s="60" t="s">
        <v>489</v>
      </c>
      <c r="B14" s="61">
        <f t="shared" si="0"/>
        <v>2800</v>
      </c>
      <c r="C14" s="61">
        <v>2800</v>
      </c>
      <c r="D14" s="61"/>
      <c r="E14" s="61">
        <f t="shared" si="2"/>
        <v>4500</v>
      </c>
      <c r="F14" s="61">
        <v>4500</v>
      </c>
      <c r="G14" s="61"/>
      <c r="H14" s="61">
        <f t="shared" si="3"/>
        <v>1700</v>
      </c>
      <c r="I14" s="66">
        <f t="shared" si="4"/>
        <v>0.607</v>
      </c>
    </row>
    <row r="15" spans="1:11" s="44" customFormat="1" ht="54" customHeight="1">
      <c r="A15" s="60" t="s">
        <v>490</v>
      </c>
      <c r="B15" s="61">
        <f t="shared" si="0"/>
        <v>1184</v>
      </c>
      <c r="C15" s="61"/>
      <c r="D15" s="61">
        <v>1184</v>
      </c>
      <c r="E15" s="61">
        <f t="shared" si="2"/>
        <v>177</v>
      </c>
      <c r="F15" s="61"/>
      <c r="G15" s="61">
        <v>177</v>
      </c>
      <c r="H15" s="61"/>
      <c r="I15" s="66"/>
      <c r="K15" s="44">
        <v>2536</v>
      </c>
    </row>
    <row r="16" spans="2:11" ht="46.5" customHeight="1">
      <c r="B16" s="62"/>
      <c r="C16" s="62"/>
      <c r="D16" s="62"/>
      <c r="E16" s="62"/>
      <c r="F16" s="62"/>
      <c r="G16" s="62"/>
      <c r="H16" s="62"/>
      <c r="I16" s="67"/>
      <c r="J16" s="62"/>
      <c r="K16" s="62"/>
    </row>
    <row r="17" spans="2:11" ht="46.5" customHeight="1">
      <c r="B17" s="62"/>
      <c r="C17" s="62"/>
      <c r="D17" s="62"/>
      <c r="E17" s="62"/>
      <c r="F17" s="62"/>
      <c r="G17" s="62"/>
      <c r="H17" s="62"/>
      <c r="I17" s="67"/>
      <c r="J17" s="62"/>
      <c r="K17" s="62"/>
    </row>
    <row r="18" spans="2:11" ht="46.5" customHeight="1">
      <c r="B18" s="62"/>
      <c r="C18" s="62"/>
      <c r="D18" s="62"/>
      <c r="E18" s="62"/>
      <c r="F18" s="62"/>
      <c r="G18" s="62"/>
      <c r="H18" s="62"/>
      <c r="I18" s="67"/>
      <c r="J18" s="62"/>
      <c r="K18" s="62"/>
    </row>
    <row r="19" spans="2:11" ht="46.5" customHeight="1">
      <c r="B19" s="62"/>
      <c r="C19" s="62"/>
      <c r="D19" s="62"/>
      <c r="E19" s="62"/>
      <c r="F19" s="62"/>
      <c r="G19" s="62"/>
      <c r="H19" s="62"/>
      <c r="I19" s="67"/>
      <c r="J19" s="62"/>
      <c r="K19" s="62"/>
    </row>
    <row r="20" spans="2:11" ht="46.5" customHeight="1">
      <c r="B20" s="62"/>
      <c r="C20" s="62"/>
      <c r="D20" s="62"/>
      <c r="E20" s="62"/>
      <c r="F20" s="62"/>
      <c r="G20" s="62"/>
      <c r="H20" s="62"/>
      <c r="I20" s="67"/>
      <c r="J20" s="62"/>
      <c r="K20" s="62"/>
    </row>
    <row r="21" spans="2:11" ht="46.5" customHeight="1">
      <c r="B21" s="62"/>
      <c r="C21" s="62"/>
      <c r="D21" s="62"/>
      <c r="E21" s="62"/>
      <c r="F21" s="62"/>
      <c r="G21" s="62"/>
      <c r="H21" s="62"/>
      <c r="I21" s="67"/>
      <c r="J21" s="62"/>
      <c r="K21" s="62"/>
    </row>
    <row r="22" spans="2:11" ht="46.5" customHeight="1">
      <c r="B22" s="62"/>
      <c r="C22" s="62"/>
      <c r="D22" s="62"/>
      <c r="E22" s="62"/>
      <c r="F22" s="62"/>
      <c r="G22" s="62"/>
      <c r="H22" s="62"/>
      <c r="I22" s="67"/>
      <c r="J22" s="62"/>
      <c r="K22" s="62"/>
    </row>
    <row r="23" spans="2:11" ht="46.5" customHeight="1">
      <c r="B23" s="62"/>
      <c r="C23" s="62"/>
      <c r="D23" s="62"/>
      <c r="E23" s="62"/>
      <c r="F23" s="62"/>
      <c r="G23" s="62"/>
      <c r="H23" s="62"/>
      <c r="I23" s="67"/>
      <c r="J23" s="62"/>
      <c r="K23" s="62"/>
    </row>
    <row r="24" spans="2:11" ht="46.5" customHeight="1">
      <c r="B24" s="62"/>
      <c r="C24" s="62"/>
      <c r="D24" s="62"/>
      <c r="E24" s="62"/>
      <c r="F24" s="62"/>
      <c r="G24" s="62"/>
      <c r="H24" s="62"/>
      <c r="I24" s="67"/>
      <c r="J24" s="62"/>
      <c r="K24" s="62"/>
    </row>
    <row r="25" spans="2:11" ht="46.5" customHeight="1">
      <c r="B25" s="62"/>
      <c r="C25" s="62"/>
      <c r="D25" s="62"/>
      <c r="E25" s="62"/>
      <c r="F25" s="62"/>
      <c r="G25" s="62"/>
      <c r="H25" s="62"/>
      <c r="I25" s="67"/>
      <c r="J25" s="62"/>
      <c r="K25" s="62"/>
    </row>
    <row r="26" spans="2:11" ht="46.5" customHeight="1">
      <c r="B26" s="62"/>
      <c r="C26" s="62"/>
      <c r="D26" s="62"/>
      <c r="E26" s="62"/>
      <c r="F26" s="62"/>
      <c r="G26" s="62"/>
      <c r="H26" s="62"/>
      <c r="I26" s="67"/>
      <c r="J26" s="62"/>
      <c r="K26" s="62"/>
    </row>
    <row r="27" spans="2:11" ht="46.5" customHeight="1">
      <c r="B27" s="62"/>
      <c r="C27" s="62"/>
      <c r="D27" s="62"/>
      <c r="E27" s="62"/>
      <c r="F27" s="62"/>
      <c r="G27" s="62"/>
      <c r="H27" s="62"/>
      <c r="I27" s="67"/>
      <c r="J27" s="62"/>
      <c r="K27" s="62"/>
    </row>
    <row r="28" spans="2:11" ht="46.5" customHeight="1">
      <c r="B28" s="62"/>
      <c r="C28" s="62"/>
      <c r="D28" s="62"/>
      <c r="E28" s="62"/>
      <c r="F28" s="62"/>
      <c r="G28" s="62"/>
      <c r="H28" s="62"/>
      <c r="I28" s="67"/>
      <c r="J28" s="62"/>
      <c r="K28" s="62"/>
    </row>
  </sheetData>
  <sheetProtection/>
  <mergeCells count="10">
    <mergeCell ref="A2:I2"/>
    <mergeCell ref="B4:D4"/>
    <mergeCell ref="E4:I4"/>
    <mergeCell ref="C5:D5"/>
    <mergeCell ref="F5:G5"/>
    <mergeCell ref="A4:A6"/>
    <mergeCell ref="B5:B6"/>
    <mergeCell ref="E5:E6"/>
    <mergeCell ref="H5:H6"/>
    <mergeCell ref="I5:I6"/>
  </mergeCells>
  <printOptions horizontalCentered="1"/>
  <pageMargins left="0.79" right="0.75" top="0.79" bottom="0.39" header="0" footer="0.59"/>
  <pageSetup firstPageNumber="34" useFirstPageNumber="1" fitToHeight="1" fitToWidth="1" horizontalDpi="600" verticalDpi="600" orientation="portrait" paperSize="9" scale="81"/>
  <headerFooter scaleWithDoc="0"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32"/>
  <sheetViews>
    <sheetView showZeros="0" zoomScaleSheetLayoutView="100" workbookViewId="0" topLeftCell="A1">
      <selection activeCell="I13" sqref="I13"/>
    </sheetView>
  </sheetViews>
  <sheetFormatPr defaultColWidth="9.00390625" defaultRowHeight="14.25"/>
  <cols>
    <col min="1" max="1" width="26.375" style="25" customWidth="1"/>
    <col min="2" max="2" width="17.875" style="26" customWidth="1"/>
    <col min="3" max="6" width="10.00390625" style="25" customWidth="1"/>
    <col min="7" max="7" width="33.00390625" style="26" customWidth="1"/>
    <col min="8" max="10" width="10.00390625" style="27" customWidth="1"/>
    <col min="11" max="11" width="10.00390625" style="26" customWidth="1"/>
    <col min="12" max="16384" width="9.00390625" style="25" customWidth="1"/>
  </cols>
  <sheetData>
    <row r="1" spans="1:11" s="23" customFormat="1" ht="24.75" customHeight="1">
      <c r="A1" s="3" t="s">
        <v>491</v>
      </c>
      <c r="B1" s="3"/>
      <c r="C1" s="24"/>
      <c r="D1" s="24"/>
      <c r="E1" s="24"/>
      <c r="F1" s="24"/>
      <c r="G1" s="24"/>
      <c r="H1" s="24"/>
      <c r="I1" s="24"/>
      <c r="J1" s="40"/>
      <c r="K1" s="40"/>
    </row>
    <row r="2" spans="1:11" ht="42" customHeight="1">
      <c r="A2" s="28" t="s">
        <v>492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1" s="23" customFormat="1" ht="24.75" customHeight="1">
      <c r="B3" s="29"/>
      <c r="C3" s="30"/>
      <c r="D3" s="30"/>
      <c r="E3" s="30"/>
      <c r="F3" s="30"/>
      <c r="G3" s="30"/>
      <c r="H3" s="30"/>
      <c r="I3" s="41"/>
      <c r="J3" s="42" t="s">
        <v>10</v>
      </c>
      <c r="K3" s="42"/>
    </row>
    <row r="4" spans="1:11" s="24" customFormat="1" ht="42" customHeight="1">
      <c r="A4" s="31" t="s">
        <v>493</v>
      </c>
      <c r="B4" s="31" t="s">
        <v>494</v>
      </c>
      <c r="C4" s="31" t="s">
        <v>495</v>
      </c>
      <c r="D4" s="31" t="s">
        <v>496</v>
      </c>
      <c r="E4" s="31" t="s">
        <v>51</v>
      </c>
      <c r="F4" s="31" t="s">
        <v>166</v>
      </c>
      <c r="G4" s="31" t="s">
        <v>497</v>
      </c>
      <c r="H4" s="31" t="s">
        <v>495</v>
      </c>
      <c r="I4" s="31" t="s">
        <v>496</v>
      </c>
      <c r="J4" s="31" t="s">
        <v>51</v>
      </c>
      <c r="K4" s="31" t="s">
        <v>166</v>
      </c>
    </row>
    <row r="5" spans="1:11" s="23" customFormat="1" ht="34.5" customHeight="1">
      <c r="A5" s="32" t="s">
        <v>498</v>
      </c>
      <c r="B5" s="32" t="s">
        <v>499</v>
      </c>
      <c r="C5" s="33">
        <v>2.13</v>
      </c>
      <c r="D5" s="33">
        <v>4</v>
      </c>
      <c r="E5" s="33">
        <f aca="true" t="shared" si="0" ref="E5:E10">+D5-C5</f>
        <v>1.87</v>
      </c>
      <c r="F5" s="34">
        <f aca="true" t="shared" si="1" ref="F5:F30">+E5/C5</f>
        <v>0.878</v>
      </c>
      <c r="G5" s="32" t="s">
        <v>500</v>
      </c>
      <c r="H5" s="33">
        <v>1400</v>
      </c>
      <c r="I5" s="33"/>
      <c r="J5" s="33"/>
      <c r="K5" s="43">
        <f>+J5/H5</f>
        <v>0</v>
      </c>
    </row>
    <row r="6" spans="1:11" s="23" customFormat="1" ht="34.5" customHeight="1">
      <c r="A6" s="32" t="s">
        <v>501</v>
      </c>
      <c r="B6" s="32" t="s">
        <v>502</v>
      </c>
      <c r="C6" s="33"/>
      <c r="D6" s="33">
        <v>0.1</v>
      </c>
      <c r="E6" s="33">
        <f t="shared" si="0"/>
        <v>0.1</v>
      </c>
      <c r="F6" s="34"/>
      <c r="G6" s="32" t="s">
        <v>503</v>
      </c>
      <c r="H6" s="33">
        <v>11081</v>
      </c>
      <c r="I6" s="33">
        <v>186</v>
      </c>
      <c r="J6" s="33">
        <f>+I6-H6</f>
        <v>-10895</v>
      </c>
      <c r="K6" s="43">
        <f>+J6/H6</f>
        <v>-0.983</v>
      </c>
    </row>
    <row r="7" spans="1:11" s="23" customFormat="1" ht="34.5" customHeight="1">
      <c r="A7" s="32" t="s">
        <v>501</v>
      </c>
      <c r="B7" s="32" t="s">
        <v>504</v>
      </c>
      <c r="C7" s="33">
        <v>0.46</v>
      </c>
      <c r="D7" s="33">
        <v>1</v>
      </c>
      <c r="E7" s="33">
        <f t="shared" si="0"/>
        <v>0.54</v>
      </c>
      <c r="F7" s="34">
        <f t="shared" si="1"/>
        <v>1.174</v>
      </c>
      <c r="G7" s="32" t="s">
        <v>505</v>
      </c>
      <c r="H7" s="33"/>
      <c r="I7" s="33"/>
      <c r="J7" s="33">
        <f>+I7-H7</f>
        <v>0</v>
      </c>
      <c r="K7" s="43"/>
    </row>
    <row r="8" spans="1:11" s="23" customFormat="1" ht="34.5" customHeight="1">
      <c r="A8" s="32" t="s">
        <v>506</v>
      </c>
      <c r="B8" s="32" t="s">
        <v>507</v>
      </c>
      <c r="C8" s="33">
        <v>0.99</v>
      </c>
      <c r="D8" s="33">
        <v>1</v>
      </c>
      <c r="E8" s="33">
        <f t="shared" si="0"/>
        <v>0.01</v>
      </c>
      <c r="F8" s="34">
        <f t="shared" si="1"/>
        <v>0.01</v>
      </c>
      <c r="G8" s="32"/>
      <c r="H8" s="33"/>
      <c r="I8" s="33"/>
      <c r="J8" s="33"/>
      <c r="K8" s="43"/>
    </row>
    <row r="9" spans="1:11" s="23" customFormat="1" ht="34.5" customHeight="1">
      <c r="A9" s="32" t="s">
        <v>506</v>
      </c>
      <c r="B9" s="32" t="s">
        <v>508</v>
      </c>
      <c r="C9" s="33">
        <f>157.35+0.76</f>
        <v>158.11</v>
      </c>
      <c r="D9" s="33">
        <f>128.1-0.32</f>
        <v>127.78</v>
      </c>
      <c r="E9" s="33">
        <f t="shared" si="0"/>
        <v>-30.33</v>
      </c>
      <c r="F9" s="34">
        <f t="shared" si="1"/>
        <v>-0.192</v>
      </c>
      <c r="G9" s="32"/>
      <c r="H9" s="33"/>
      <c r="I9" s="33"/>
      <c r="J9" s="33"/>
      <c r="K9" s="43"/>
    </row>
    <row r="10" spans="1:11" s="23" customFormat="1" ht="34.5" customHeight="1">
      <c r="A10" s="32" t="s">
        <v>506</v>
      </c>
      <c r="B10" s="32" t="s">
        <v>509</v>
      </c>
      <c r="C10" s="33">
        <v>2.95</v>
      </c>
      <c r="D10" s="33"/>
      <c r="E10" s="33">
        <f t="shared" si="0"/>
        <v>-2.95</v>
      </c>
      <c r="F10" s="34">
        <f t="shared" si="1"/>
        <v>-1</v>
      </c>
      <c r="G10" s="32"/>
      <c r="H10" s="33"/>
      <c r="I10" s="33"/>
      <c r="J10" s="33"/>
      <c r="K10" s="43"/>
    </row>
    <row r="11" spans="1:11" s="23" customFormat="1" ht="34.5" customHeight="1">
      <c r="A11" s="32" t="s">
        <v>506</v>
      </c>
      <c r="B11" s="32" t="s">
        <v>510</v>
      </c>
      <c r="C11" s="33">
        <v>0.4</v>
      </c>
      <c r="D11" s="33">
        <v>3</v>
      </c>
      <c r="E11" s="33">
        <f aca="true" t="shared" si="2" ref="E11:E30">+D11-C11</f>
        <v>2.6</v>
      </c>
      <c r="F11" s="34">
        <f t="shared" si="1"/>
        <v>6.5</v>
      </c>
      <c r="G11" s="32"/>
      <c r="H11" s="33"/>
      <c r="I11" s="33"/>
      <c r="J11" s="33"/>
      <c r="K11" s="43"/>
    </row>
    <row r="12" spans="1:11" s="23" customFormat="1" ht="34.5" customHeight="1">
      <c r="A12" s="32" t="s">
        <v>506</v>
      </c>
      <c r="B12" s="32" t="s">
        <v>511</v>
      </c>
      <c r="C12" s="33">
        <v>2.24</v>
      </c>
      <c r="D12" s="33">
        <v>4.6</v>
      </c>
      <c r="E12" s="33">
        <f t="shared" si="2"/>
        <v>2.36</v>
      </c>
      <c r="F12" s="34">
        <f t="shared" si="1"/>
        <v>1.054</v>
      </c>
      <c r="G12" s="32"/>
      <c r="H12" s="33"/>
      <c r="I12" s="33"/>
      <c r="J12" s="33"/>
      <c r="K12" s="43"/>
    </row>
    <row r="13" spans="1:11" s="23" customFormat="1" ht="34.5" customHeight="1">
      <c r="A13" s="32" t="s">
        <v>506</v>
      </c>
      <c r="B13" s="32" t="s">
        <v>512</v>
      </c>
      <c r="C13" s="33"/>
      <c r="D13" s="33">
        <v>3.2</v>
      </c>
      <c r="E13" s="33">
        <f t="shared" si="2"/>
        <v>3.2</v>
      </c>
      <c r="F13" s="34"/>
      <c r="G13" s="32"/>
      <c r="H13" s="33"/>
      <c r="I13" s="33"/>
      <c r="J13" s="33"/>
      <c r="K13" s="43"/>
    </row>
    <row r="14" spans="1:11" s="23" customFormat="1" ht="34.5" customHeight="1">
      <c r="A14" s="32" t="s">
        <v>506</v>
      </c>
      <c r="B14" s="32" t="s">
        <v>513</v>
      </c>
      <c r="C14" s="33"/>
      <c r="D14" s="33">
        <v>0.02</v>
      </c>
      <c r="E14" s="33">
        <f t="shared" si="2"/>
        <v>0.02</v>
      </c>
      <c r="F14" s="34"/>
      <c r="G14" s="32"/>
      <c r="H14" s="33"/>
      <c r="I14" s="33"/>
      <c r="J14" s="33"/>
      <c r="K14" s="43"/>
    </row>
    <row r="15" spans="1:11" s="23" customFormat="1" ht="34.5" customHeight="1">
      <c r="A15" s="32" t="s">
        <v>506</v>
      </c>
      <c r="B15" s="32" t="s">
        <v>514</v>
      </c>
      <c r="C15" s="33"/>
      <c r="D15" s="33">
        <v>0.02</v>
      </c>
      <c r="E15" s="33">
        <f t="shared" si="2"/>
        <v>0.02</v>
      </c>
      <c r="F15" s="34"/>
      <c r="G15" s="32"/>
      <c r="H15" s="33"/>
      <c r="I15" s="33"/>
      <c r="J15" s="33"/>
      <c r="K15" s="43"/>
    </row>
    <row r="16" spans="1:11" s="23" customFormat="1" ht="34.5" customHeight="1">
      <c r="A16" s="32" t="s">
        <v>506</v>
      </c>
      <c r="B16" s="32" t="s">
        <v>515</v>
      </c>
      <c r="C16" s="33">
        <v>0.41</v>
      </c>
      <c r="D16" s="33">
        <v>2</v>
      </c>
      <c r="E16" s="33">
        <f t="shared" si="2"/>
        <v>1.59</v>
      </c>
      <c r="F16" s="34">
        <f t="shared" si="1"/>
        <v>3.878</v>
      </c>
      <c r="G16" s="32"/>
      <c r="H16" s="33"/>
      <c r="I16" s="33"/>
      <c r="J16" s="33"/>
      <c r="K16" s="43"/>
    </row>
    <row r="17" spans="1:11" s="23" customFormat="1" ht="34.5" customHeight="1">
      <c r="A17" s="32" t="s">
        <v>506</v>
      </c>
      <c r="B17" s="32" t="s">
        <v>516</v>
      </c>
      <c r="C17" s="33">
        <v>0.16</v>
      </c>
      <c r="D17" s="33">
        <v>2</v>
      </c>
      <c r="E17" s="33">
        <f t="shared" si="2"/>
        <v>1.84</v>
      </c>
      <c r="F17" s="34">
        <f t="shared" si="1"/>
        <v>11.5</v>
      </c>
      <c r="G17" s="32"/>
      <c r="H17" s="33"/>
      <c r="I17" s="33"/>
      <c r="J17" s="33"/>
      <c r="K17" s="43"/>
    </row>
    <row r="18" spans="1:11" s="23" customFormat="1" ht="34.5" customHeight="1">
      <c r="A18" s="32" t="s">
        <v>506</v>
      </c>
      <c r="B18" s="32" t="s">
        <v>517</v>
      </c>
      <c r="C18" s="33">
        <v>0.95</v>
      </c>
      <c r="D18" s="33">
        <v>0.6</v>
      </c>
      <c r="E18" s="33">
        <f t="shared" si="2"/>
        <v>-0.35</v>
      </c>
      <c r="F18" s="34">
        <f t="shared" si="1"/>
        <v>-0.368</v>
      </c>
      <c r="G18" s="32"/>
      <c r="H18" s="33"/>
      <c r="I18" s="33"/>
      <c r="J18" s="33"/>
      <c r="K18" s="43"/>
    </row>
    <row r="19" spans="1:11" s="23" customFormat="1" ht="34.5" customHeight="1">
      <c r="A19" s="32" t="s">
        <v>506</v>
      </c>
      <c r="B19" s="32" t="s">
        <v>518</v>
      </c>
      <c r="C19" s="33">
        <v>2.39</v>
      </c>
      <c r="D19" s="33">
        <v>2.4</v>
      </c>
      <c r="E19" s="33">
        <f t="shared" si="2"/>
        <v>0.01</v>
      </c>
      <c r="F19" s="34">
        <f t="shared" si="1"/>
        <v>0.004</v>
      </c>
      <c r="G19" s="32"/>
      <c r="H19" s="33"/>
      <c r="I19" s="33"/>
      <c r="J19" s="33"/>
      <c r="K19" s="43"/>
    </row>
    <row r="20" spans="1:11" s="23" customFormat="1" ht="34.5" customHeight="1">
      <c r="A20" s="32" t="s">
        <v>519</v>
      </c>
      <c r="B20" s="32" t="s">
        <v>520</v>
      </c>
      <c r="C20" s="33">
        <v>0.27</v>
      </c>
      <c r="D20" s="33">
        <v>0.28</v>
      </c>
      <c r="E20" s="33">
        <f t="shared" si="2"/>
        <v>0.01</v>
      </c>
      <c r="F20" s="34">
        <f t="shared" si="1"/>
        <v>0.037</v>
      </c>
      <c r="G20" s="32"/>
      <c r="H20" s="33"/>
      <c r="I20" s="33"/>
      <c r="J20" s="33"/>
      <c r="K20" s="43"/>
    </row>
    <row r="21" spans="1:11" s="23" customFormat="1" ht="34.5" customHeight="1">
      <c r="A21" s="32" t="s">
        <v>521</v>
      </c>
      <c r="B21" s="32" t="s">
        <v>522</v>
      </c>
      <c r="C21" s="33">
        <v>0.64</v>
      </c>
      <c r="D21" s="33"/>
      <c r="E21" s="33">
        <f t="shared" si="2"/>
        <v>-0.64</v>
      </c>
      <c r="F21" s="34">
        <f t="shared" si="1"/>
        <v>-1</v>
      </c>
      <c r="G21" s="32"/>
      <c r="H21" s="33"/>
      <c r="I21" s="33"/>
      <c r="J21" s="33"/>
      <c r="K21" s="43"/>
    </row>
    <row r="22" spans="1:11" s="23" customFormat="1" ht="34.5" customHeight="1">
      <c r="A22" s="32" t="s">
        <v>523</v>
      </c>
      <c r="B22" s="32" t="s">
        <v>524</v>
      </c>
      <c r="C22" s="33">
        <v>4.9</v>
      </c>
      <c r="D22" s="33">
        <v>1</v>
      </c>
      <c r="E22" s="33">
        <f t="shared" si="2"/>
        <v>-3.9</v>
      </c>
      <c r="F22" s="34">
        <f t="shared" si="1"/>
        <v>-0.796</v>
      </c>
      <c r="G22" s="32"/>
      <c r="H22" s="33"/>
      <c r="I22" s="33"/>
      <c r="J22" s="33"/>
      <c r="K22" s="43"/>
    </row>
    <row r="23" spans="1:11" s="23" customFormat="1" ht="34.5" customHeight="1">
      <c r="A23" s="32" t="s">
        <v>525</v>
      </c>
      <c r="B23" s="32" t="s">
        <v>502</v>
      </c>
      <c r="C23" s="33">
        <v>605</v>
      </c>
      <c r="D23" s="33"/>
      <c r="E23" s="33">
        <f t="shared" si="2"/>
        <v>-605</v>
      </c>
      <c r="F23" s="34">
        <f t="shared" si="1"/>
        <v>-1</v>
      </c>
      <c r="G23" s="32"/>
      <c r="H23" s="33"/>
      <c r="I23" s="33"/>
      <c r="J23" s="33"/>
      <c r="K23" s="43"/>
    </row>
    <row r="24" spans="1:11" s="23" customFormat="1" ht="34.5" customHeight="1">
      <c r="A24" s="32" t="s">
        <v>525</v>
      </c>
      <c r="B24" s="32" t="s">
        <v>514</v>
      </c>
      <c r="C24" s="33">
        <f>1174+1733</f>
        <v>2907</v>
      </c>
      <c r="D24" s="33"/>
      <c r="E24" s="33">
        <f t="shared" si="2"/>
        <v>-2907</v>
      </c>
      <c r="F24" s="34">
        <f t="shared" si="1"/>
        <v>-1</v>
      </c>
      <c r="G24" s="32"/>
      <c r="H24" s="33"/>
      <c r="I24" s="33"/>
      <c r="J24" s="33"/>
      <c r="K24" s="43"/>
    </row>
    <row r="25" spans="1:11" s="23" customFormat="1" ht="34.5" customHeight="1">
      <c r="A25" s="32" t="s">
        <v>525</v>
      </c>
      <c r="B25" s="32" t="s">
        <v>517</v>
      </c>
      <c r="C25" s="33">
        <v>1161</v>
      </c>
      <c r="D25" s="33"/>
      <c r="E25" s="33">
        <f t="shared" si="2"/>
        <v>-1161</v>
      </c>
      <c r="F25" s="34">
        <f t="shared" si="1"/>
        <v>-1</v>
      </c>
      <c r="G25" s="32"/>
      <c r="H25" s="33"/>
      <c r="I25" s="33"/>
      <c r="J25" s="33"/>
      <c r="K25" s="43"/>
    </row>
    <row r="26" spans="1:11" s="23" customFormat="1" ht="34.5" customHeight="1">
      <c r="A26" s="32" t="s">
        <v>525</v>
      </c>
      <c r="B26" s="32" t="s">
        <v>526</v>
      </c>
      <c r="C26" s="33">
        <v>605</v>
      </c>
      <c r="D26" s="33"/>
      <c r="E26" s="33">
        <f t="shared" si="2"/>
        <v>-605</v>
      </c>
      <c r="F26" s="34">
        <f t="shared" si="1"/>
        <v>-1</v>
      </c>
      <c r="G26" s="32"/>
      <c r="H26" s="33"/>
      <c r="I26" s="33"/>
      <c r="J26" s="33"/>
      <c r="K26" s="43"/>
    </row>
    <row r="27" spans="1:11" s="23" customFormat="1" ht="34.5" customHeight="1">
      <c r="A27" s="32" t="s">
        <v>525</v>
      </c>
      <c r="B27" s="32" t="s">
        <v>527</v>
      </c>
      <c r="C27" s="33">
        <f>1171+3137</f>
        <v>4308</v>
      </c>
      <c r="D27" s="33"/>
      <c r="E27" s="33">
        <f t="shared" si="2"/>
        <v>-4308</v>
      </c>
      <c r="F27" s="34">
        <f t="shared" si="1"/>
        <v>-1</v>
      </c>
      <c r="G27" s="32"/>
      <c r="H27" s="33"/>
      <c r="I27" s="33"/>
      <c r="J27" s="33"/>
      <c r="K27" s="43"/>
    </row>
    <row r="28" spans="1:11" s="23" customFormat="1" ht="34.5" customHeight="1">
      <c r="A28" s="32" t="s">
        <v>525</v>
      </c>
      <c r="B28" s="32" t="s">
        <v>513</v>
      </c>
      <c r="C28" s="33">
        <f>1145+430</f>
        <v>1575</v>
      </c>
      <c r="D28" s="33"/>
      <c r="E28" s="33">
        <f t="shared" si="2"/>
        <v>-1575</v>
      </c>
      <c r="F28" s="34">
        <f t="shared" si="1"/>
        <v>-1</v>
      </c>
      <c r="G28" s="32"/>
      <c r="H28" s="33"/>
      <c r="I28" s="33"/>
      <c r="J28" s="33"/>
      <c r="K28" s="43"/>
    </row>
    <row r="29" spans="1:11" s="23" customFormat="1" ht="34.5" customHeight="1">
      <c r="A29" s="32" t="s">
        <v>525</v>
      </c>
      <c r="B29" s="32" t="s">
        <v>522</v>
      </c>
      <c r="C29" s="33">
        <v>1172</v>
      </c>
      <c r="D29" s="33"/>
      <c r="E29" s="33">
        <f t="shared" si="2"/>
        <v>-1172</v>
      </c>
      <c r="F29" s="34">
        <f t="shared" si="1"/>
        <v>-1</v>
      </c>
      <c r="G29" s="32"/>
      <c r="H29" s="33"/>
      <c r="I29" s="33"/>
      <c r="J29" s="33"/>
      <c r="K29" s="43"/>
    </row>
    <row r="30" spans="1:11" s="23" customFormat="1" ht="34.5" customHeight="1">
      <c r="A30" s="31" t="s">
        <v>528</v>
      </c>
      <c r="B30" s="35"/>
      <c r="C30" s="33">
        <f aca="true" t="shared" si="3" ref="C30:J30">SUM(C5:C29)</f>
        <v>12510</v>
      </c>
      <c r="D30" s="33">
        <f t="shared" si="3"/>
        <v>153</v>
      </c>
      <c r="E30" s="33">
        <f t="shared" si="2"/>
        <v>-12357</v>
      </c>
      <c r="F30" s="34">
        <f t="shared" si="1"/>
        <v>-0.988</v>
      </c>
      <c r="G30" s="31" t="s">
        <v>529</v>
      </c>
      <c r="H30" s="33">
        <f t="shared" si="3"/>
        <v>12481</v>
      </c>
      <c r="I30" s="33">
        <f t="shared" si="3"/>
        <v>186</v>
      </c>
      <c r="J30" s="33">
        <f t="shared" si="3"/>
        <v>-10895</v>
      </c>
      <c r="K30" s="43">
        <f>+J30/H30</f>
        <v>-0.873</v>
      </c>
    </row>
    <row r="31" spans="1:11" s="23" customFormat="1" ht="34.5" customHeight="1">
      <c r="A31" s="36" t="s">
        <v>130</v>
      </c>
      <c r="B31" s="37"/>
      <c r="C31" s="33">
        <v>4</v>
      </c>
      <c r="D31" s="33">
        <f>+H31</f>
        <v>33</v>
      </c>
      <c r="E31" s="33"/>
      <c r="F31" s="34"/>
      <c r="G31" s="36" t="s">
        <v>131</v>
      </c>
      <c r="H31" s="33">
        <f>+C32-H30</f>
        <v>33</v>
      </c>
      <c r="I31" s="33">
        <f>+D32-I30</f>
        <v>0</v>
      </c>
      <c r="J31" s="33"/>
      <c r="K31" s="43"/>
    </row>
    <row r="32" spans="1:11" s="23" customFormat="1" ht="34.5" customHeight="1">
      <c r="A32" s="38" t="s">
        <v>132</v>
      </c>
      <c r="B32" s="39"/>
      <c r="C32" s="33">
        <f aca="true" t="shared" si="4" ref="C32:I32">+C30+C31</f>
        <v>12514</v>
      </c>
      <c r="D32" s="33">
        <f t="shared" si="4"/>
        <v>186</v>
      </c>
      <c r="E32" s="33">
        <f>+D32-C32</f>
        <v>-12328</v>
      </c>
      <c r="F32" s="34">
        <f>+E32/C32</f>
        <v>-0.985</v>
      </c>
      <c r="G32" s="38" t="s">
        <v>133</v>
      </c>
      <c r="H32" s="33">
        <f t="shared" si="4"/>
        <v>12514</v>
      </c>
      <c r="I32" s="33">
        <f t="shared" si="4"/>
        <v>186</v>
      </c>
      <c r="J32" s="33">
        <f>+I32-H32</f>
        <v>-12328</v>
      </c>
      <c r="K32" s="43">
        <f>+J32/H32</f>
        <v>-0.985</v>
      </c>
    </row>
  </sheetData>
  <sheetProtection/>
  <mergeCells count="4">
    <mergeCell ref="A1:B1"/>
    <mergeCell ref="J1:K1"/>
    <mergeCell ref="A2:K2"/>
    <mergeCell ref="J3:K3"/>
  </mergeCells>
  <printOptions horizontalCentered="1"/>
  <pageMargins left="0.79" right="0.55" top="0.59" bottom="0.47" header="0.43" footer="0.31"/>
  <pageSetup firstPageNumber="35" useFirstPageNumber="1" fitToHeight="0" fitToWidth="1" horizontalDpi="600" verticalDpi="600" orientation="landscape" paperSize="9" scale="78"/>
  <headerFooter scaleWithDoc="0"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3"/>
  </sheetPr>
  <dimension ref="A1:N12"/>
  <sheetViews>
    <sheetView showZeros="0" zoomScaleSheetLayoutView="100" workbookViewId="0" topLeftCell="A1">
      <selection activeCell="N8" sqref="N8"/>
    </sheetView>
  </sheetViews>
  <sheetFormatPr defaultColWidth="9.00390625" defaultRowHeight="14.25"/>
  <cols>
    <col min="1" max="1" width="26.375" style="2" customWidth="1"/>
    <col min="2" max="2" width="13.375" style="2" customWidth="1"/>
    <col min="3" max="3" width="12.875" style="2" customWidth="1"/>
    <col min="4" max="4" width="12.00390625" style="2" customWidth="1"/>
    <col min="5" max="5" width="8.00390625" style="2" customWidth="1"/>
    <col min="6" max="6" width="12.00390625" style="2" customWidth="1"/>
    <col min="7" max="7" width="11.625" style="2" customWidth="1"/>
    <col min="8" max="8" width="7.625" style="2" customWidth="1"/>
    <col min="9" max="9" width="10.625" style="2" customWidth="1"/>
    <col min="10" max="10" width="16.875" style="2" customWidth="1"/>
    <col min="11" max="16384" width="9.00390625" style="2" customWidth="1"/>
  </cols>
  <sheetData>
    <row r="1" spans="1:10" s="1" customFormat="1" ht="25.5" customHeight="1">
      <c r="A1" s="3" t="s">
        <v>530</v>
      </c>
      <c r="B1" s="4"/>
      <c r="C1" s="4"/>
      <c r="D1" s="4"/>
      <c r="E1" s="4"/>
      <c r="F1" s="4"/>
      <c r="G1" s="4"/>
      <c r="H1" s="4"/>
      <c r="I1" s="4"/>
      <c r="J1" s="20"/>
    </row>
    <row r="2" spans="1:14" ht="42.75" customHeight="1">
      <c r="A2" s="5" t="s">
        <v>531</v>
      </c>
      <c r="B2" s="5"/>
      <c r="C2" s="5"/>
      <c r="D2" s="5"/>
      <c r="E2" s="5"/>
      <c r="F2" s="5"/>
      <c r="G2" s="5"/>
      <c r="H2" s="5"/>
      <c r="I2" s="5"/>
      <c r="J2" s="5"/>
      <c r="K2" s="1"/>
      <c r="L2" s="1"/>
      <c r="M2" s="1"/>
      <c r="N2" s="1"/>
    </row>
    <row r="3" spans="1:10" s="1" customFormat="1" ht="25.5" customHeight="1">
      <c r="A3" s="6"/>
      <c r="B3" s="6"/>
      <c r="C3" s="6"/>
      <c r="D3" s="7"/>
      <c r="E3" s="7"/>
      <c r="F3" s="8"/>
      <c r="G3" s="8"/>
      <c r="H3" s="8"/>
      <c r="I3" s="8"/>
      <c r="J3" s="21" t="s">
        <v>136</v>
      </c>
    </row>
    <row r="4" spans="1:10" s="1" customFormat="1" ht="33.75" customHeight="1">
      <c r="A4" s="9" t="s">
        <v>137</v>
      </c>
      <c r="B4" s="10" t="s">
        <v>141</v>
      </c>
      <c r="C4" s="11" t="s">
        <v>139</v>
      </c>
      <c r="D4" s="12"/>
      <c r="E4" s="13"/>
      <c r="F4" s="11" t="s">
        <v>140</v>
      </c>
      <c r="G4" s="12"/>
      <c r="H4" s="13"/>
      <c r="I4" s="10" t="s">
        <v>532</v>
      </c>
      <c r="J4" s="10" t="s">
        <v>533</v>
      </c>
    </row>
    <row r="5" spans="1:10" s="1" customFormat="1" ht="51.75" customHeight="1">
      <c r="A5" s="14"/>
      <c r="B5" s="10"/>
      <c r="C5" s="10" t="s">
        <v>495</v>
      </c>
      <c r="D5" s="10" t="s">
        <v>496</v>
      </c>
      <c r="E5" s="10" t="s">
        <v>145</v>
      </c>
      <c r="F5" s="10" t="s">
        <v>495</v>
      </c>
      <c r="G5" s="10" t="s">
        <v>496</v>
      </c>
      <c r="H5" s="10" t="s">
        <v>145</v>
      </c>
      <c r="I5" s="10"/>
      <c r="J5" s="10"/>
    </row>
    <row r="6" spans="1:10" s="1" customFormat="1" ht="79.5" customHeight="1">
      <c r="A6" s="15" t="s">
        <v>146</v>
      </c>
      <c r="B6" s="16">
        <f>+'19社保基金预算执行表'!M6</f>
        <v>10295</v>
      </c>
      <c r="C6" s="16">
        <f>+'19社保基金预算执行表'!D6</f>
        <v>24326</v>
      </c>
      <c r="D6" s="16">
        <v>24965</v>
      </c>
      <c r="E6" s="17">
        <f aca="true" t="shared" si="0" ref="E6:E9">+D6/C6-1</f>
        <v>0.026</v>
      </c>
      <c r="F6" s="16">
        <f>+'19社保基金预算执行表'!I6</f>
        <v>22416</v>
      </c>
      <c r="G6" s="16">
        <v>24926</v>
      </c>
      <c r="H6" s="17">
        <f aca="true" t="shared" si="1" ref="H6:H9">+G6/F6-1</f>
        <v>0.112</v>
      </c>
      <c r="I6" s="16">
        <f>+B6+D6-G6</f>
        <v>10334</v>
      </c>
      <c r="J6" s="22"/>
    </row>
    <row r="7" spans="1:10" s="1" customFormat="1" ht="79.5" customHeight="1">
      <c r="A7" s="15" t="s">
        <v>147</v>
      </c>
      <c r="B7" s="16">
        <f>+'19社保基金预算执行表'!M7</f>
        <v>18107</v>
      </c>
      <c r="C7" s="16">
        <f>+'19社保基金预算执行表'!D7</f>
        <v>15585</v>
      </c>
      <c r="D7" s="16">
        <v>15543</v>
      </c>
      <c r="E7" s="17">
        <f t="shared" si="0"/>
        <v>-0.003</v>
      </c>
      <c r="F7" s="16">
        <f>+'19社保基金预算执行表'!I7</f>
        <v>12315</v>
      </c>
      <c r="G7" s="16">
        <v>12718</v>
      </c>
      <c r="H7" s="17">
        <f t="shared" si="1"/>
        <v>0.033</v>
      </c>
      <c r="I7" s="16">
        <f>+B7+D7-G7</f>
        <v>20932</v>
      </c>
      <c r="J7" s="22" t="s">
        <v>534</v>
      </c>
    </row>
    <row r="8" spans="1:10" s="1" customFormat="1" ht="79.5" customHeight="1">
      <c r="A8" s="15"/>
      <c r="B8" s="16"/>
      <c r="C8" s="16"/>
      <c r="D8" s="16"/>
      <c r="E8" s="17"/>
      <c r="F8" s="16"/>
      <c r="G8" s="16"/>
      <c r="H8" s="17"/>
      <c r="I8" s="16"/>
      <c r="J8" s="22"/>
    </row>
    <row r="9" spans="1:10" s="1" customFormat="1" ht="79.5" customHeight="1">
      <c r="A9" s="18" t="s">
        <v>148</v>
      </c>
      <c r="B9" s="16">
        <f aca="true" t="shared" si="2" ref="B9:G9">SUM(B6:B8)</f>
        <v>28402</v>
      </c>
      <c r="C9" s="16">
        <f t="shared" si="2"/>
        <v>39911</v>
      </c>
      <c r="D9" s="16">
        <f t="shared" si="2"/>
        <v>40508</v>
      </c>
      <c r="E9" s="17">
        <f t="shared" si="0"/>
        <v>0.015</v>
      </c>
      <c r="F9" s="16">
        <f t="shared" si="2"/>
        <v>34731</v>
      </c>
      <c r="G9" s="16">
        <f t="shared" si="2"/>
        <v>37644</v>
      </c>
      <c r="H9" s="17">
        <f t="shared" si="1"/>
        <v>0.084</v>
      </c>
      <c r="I9" s="16">
        <f>SUM(I6:I8)</f>
        <v>31266</v>
      </c>
      <c r="J9" s="22"/>
    </row>
    <row r="12" ht="14.25">
      <c r="C12" s="19"/>
    </row>
  </sheetData>
  <sheetProtection selectLockedCells="1" selectUnlockedCells="1"/>
  <mergeCells count="7">
    <mergeCell ref="A2:J2"/>
    <mergeCell ref="C4:E4"/>
    <mergeCell ref="F4:H4"/>
    <mergeCell ref="A4:A5"/>
    <mergeCell ref="B4:B5"/>
    <mergeCell ref="I4:I5"/>
    <mergeCell ref="J4:J5"/>
  </mergeCells>
  <printOptions horizontalCentered="1"/>
  <pageMargins left="0.35" right="0.35" top="0.79" bottom="0.79" header="0.51" footer="0.51"/>
  <pageSetup firstPageNumber="37" useFirstPageNumber="1" fitToHeight="0"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1"/>
  <sheetViews>
    <sheetView zoomScaleSheetLayoutView="130" workbookViewId="0" topLeftCell="A1">
      <selection activeCell="J15" sqref="J15"/>
    </sheetView>
  </sheetViews>
  <sheetFormatPr defaultColWidth="9.00390625" defaultRowHeight="14.25"/>
  <cols>
    <col min="1" max="1" width="7.00390625" style="0" customWidth="1"/>
    <col min="2" max="2" width="64.25390625" style="0" customWidth="1"/>
  </cols>
  <sheetData>
    <row r="3" spans="1:3" ht="20.25">
      <c r="A3" s="207" t="s">
        <v>0</v>
      </c>
      <c r="C3" s="207"/>
    </row>
    <row r="4" ht="60" customHeight="1"/>
    <row r="5" ht="25.5">
      <c r="B5" s="298" t="s">
        <v>1</v>
      </c>
    </row>
    <row r="7" ht="66" customHeight="1">
      <c r="B7" s="94"/>
    </row>
    <row r="8" spans="2:7" ht="20.25" customHeight="1">
      <c r="B8" s="210" t="s">
        <v>2</v>
      </c>
      <c r="C8" s="211"/>
      <c r="D8" s="211"/>
      <c r="E8" s="211"/>
      <c r="F8" s="211"/>
      <c r="G8" s="211"/>
    </row>
    <row r="9" ht="20.25" customHeight="1">
      <c r="B9" s="212"/>
    </row>
    <row r="10" spans="2:7" ht="20.25" customHeight="1">
      <c r="B10" s="210" t="s">
        <v>3</v>
      </c>
      <c r="C10" s="211"/>
      <c r="D10" s="211"/>
      <c r="E10" s="211"/>
      <c r="F10" s="211"/>
      <c r="G10" s="211"/>
    </row>
    <row r="11" ht="20.25" customHeight="1">
      <c r="B11" s="212"/>
    </row>
    <row r="12" spans="2:7" ht="20.25" customHeight="1">
      <c r="B12" s="210" t="s">
        <v>4</v>
      </c>
      <c r="C12" s="211"/>
      <c r="D12" s="211"/>
      <c r="E12" s="211"/>
      <c r="F12" s="211"/>
      <c r="G12" s="211"/>
    </row>
    <row r="13" ht="20.25" customHeight="1">
      <c r="B13" s="212"/>
    </row>
    <row r="14" spans="2:6" ht="20.25" customHeight="1">
      <c r="B14" s="213" t="s">
        <v>5</v>
      </c>
      <c r="C14" s="214"/>
      <c r="D14" s="214"/>
      <c r="E14" s="214"/>
      <c r="F14" s="214"/>
    </row>
    <row r="15" spans="2:6" ht="20.25" customHeight="1">
      <c r="B15" s="94"/>
      <c r="C15" s="214"/>
      <c r="D15" s="214"/>
      <c r="E15" s="214"/>
      <c r="F15" s="214"/>
    </row>
    <row r="16" spans="2:6" ht="20.25" customHeight="1">
      <c r="B16" s="213" t="s">
        <v>6</v>
      </c>
      <c r="C16" s="214"/>
      <c r="D16" s="214"/>
      <c r="E16" s="214"/>
      <c r="F16" s="214"/>
    </row>
    <row r="17" spans="2:6" ht="20.25" customHeight="1">
      <c r="B17" s="94"/>
      <c r="C17" s="214"/>
      <c r="D17" s="214"/>
      <c r="E17" s="214"/>
      <c r="F17" s="214"/>
    </row>
    <row r="18" spans="2:6" ht="20.25" customHeight="1">
      <c r="B18" s="213" t="s">
        <v>7</v>
      </c>
      <c r="C18" s="214"/>
      <c r="D18" s="214"/>
      <c r="E18" s="214"/>
      <c r="F18" s="214"/>
    </row>
    <row r="19" ht="14.25">
      <c r="B19" s="94"/>
    </row>
    <row r="20" ht="14.25">
      <c r="B20" s="94"/>
    </row>
    <row r="21" ht="91.5" customHeight="1">
      <c r="B21" s="94"/>
    </row>
  </sheetData>
  <sheetProtection/>
  <printOptions horizontalCentered="1"/>
  <pageMargins left="0.79" right="0.75" top="0.79" bottom="0.79" header="0" footer="0.39"/>
  <pageSetup firstPageNumber="16" useFirstPageNumber="1" fitToHeight="1" fitToWidth="1" horizontalDpi="600" verticalDpi="600" orientation="portrait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6"/>
  <sheetViews>
    <sheetView showZeros="0" zoomScaleSheetLayoutView="100" workbookViewId="0" topLeftCell="A1">
      <pane xSplit="1" ySplit="7" topLeftCell="B22" activePane="bottomRight" state="frozen"/>
      <selection pane="bottomRight" activeCell="F31" sqref="F31"/>
    </sheetView>
  </sheetViews>
  <sheetFormatPr defaultColWidth="9.00390625" defaultRowHeight="24" customHeight="1"/>
  <cols>
    <col min="1" max="1" width="29.00390625" style="44" customWidth="1"/>
    <col min="2" max="3" width="13.375" style="44" customWidth="1"/>
    <col min="4" max="4" width="11.00390625" style="44" customWidth="1"/>
    <col min="5" max="5" width="13.625" style="44" customWidth="1"/>
    <col min="6" max="6" width="11.00390625" style="44" customWidth="1"/>
    <col min="7" max="8" width="9.00390625" style="44" customWidth="1"/>
    <col min="9" max="9" width="12.625" style="44" bestFit="1" customWidth="1"/>
    <col min="10" max="16384" width="9.00390625" style="44" customWidth="1"/>
  </cols>
  <sheetData>
    <row r="1" spans="1:5" ht="19.5" customHeight="1">
      <c r="A1" s="68" t="s">
        <v>8</v>
      </c>
      <c r="B1" s="211"/>
      <c r="C1" s="211"/>
      <c r="D1" s="211"/>
      <c r="E1" s="211"/>
    </row>
    <row r="2" spans="1:6" ht="30" customHeight="1">
      <c r="A2" s="292" t="s">
        <v>9</v>
      </c>
      <c r="B2" s="292"/>
      <c r="C2" s="292"/>
      <c r="D2" s="292"/>
      <c r="E2" s="292"/>
      <c r="F2" s="292"/>
    </row>
    <row r="3" spans="1:6" ht="20.25" customHeight="1">
      <c r="A3" s="293"/>
      <c r="B3" s="294"/>
      <c r="C3" s="294"/>
      <c r="D3" s="294"/>
      <c r="E3" s="294"/>
      <c r="F3" s="70" t="s">
        <v>10</v>
      </c>
    </row>
    <row r="4" spans="1:6" ht="21" customHeight="1">
      <c r="A4" s="196" t="s">
        <v>11</v>
      </c>
      <c r="B4" s="197" t="s">
        <v>12</v>
      </c>
      <c r="C4" s="80" t="s">
        <v>13</v>
      </c>
      <c r="D4" s="80"/>
      <c r="E4" s="197" t="s">
        <v>14</v>
      </c>
      <c r="F4" s="295" t="s">
        <v>15</v>
      </c>
    </row>
    <row r="5" spans="1:6" ht="21" customHeight="1">
      <c r="A5" s="196"/>
      <c r="B5" s="80"/>
      <c r="C5" s="80" t="s">
        <v>16</v>
      </c>
      <c r="D5" s="198" t="s">
        <v>17</v>
      </c>
      <c r="E5" s="80"/>
      <c r="F5" s="198"/>
    </row>
    <row r="6" spans="1:9" ht="27" customHeight="1">
      <c r="A6" s="82" t="s">
        <v>18</v>
      </c>
      <c r="B6" s="83">
        <f>+B7+B22</f>
        <v>121600</v>
      </c>
      <c r="C6" s="84">
        <f>+C7+C22</f>
        <v>122908</v>
      </c>
      <c r="D6" s="85">
        <f aca="true" t="shared" si="0" ref="D6:D19">+C6/B6</f>
        <v>1.011</v>
      </c>
      <c r="E6" s="84">
        <f>+E7+E22</f>
        <v>110338</v>
      </c>
      <c r="F6" s="65">
        <f>+C6/E6-1</f>
        <v>0.114</v>
      </c>
      <c r="H6" s="44">
        <f>+C6-E6</f>
        <v>12570</v>
      </c>
      <c r="I6" s="44">
        <f>+C6-B6</f>
        <v>1308</v>
      </c>
    </row>
    <row r="7" spans="1:9" ht="27" customHeight="1">
      <c r="A7" s="82" t="s">
        <v>19</v>
      </c>
      <c r="B7" s="84">
        <f>SUM(B8:B21)</f>
        <v>96245</v>
      </c>
      <c r="C7" s="84">
        <f>SUM(C8:C21)</f>
        <v>95332</v>
      </c>
      <c r="D7" s="85">
        <f t="shared" si="0"/>
        <v>0.991</v>
      </c>
      <c r="E7" s="84">
        <f>SUM(E8:E21)</f>
        <v>88460</v>
      </c>
      <c r="F7" s="65">
        <f aca="true" t="shared" si="1" ref="F7:F32">+C7/E7-1</f>
        <v>0.078</v>
      </c>
      <c r="I7" s="193">
        <f>+C7/C6</f>
        <v>0.776</v>
      </c>
    </row>
    <row r="8" spans="1:6" ht="27" customHeight="1">
      <c r="A8" s="60" t="s">
        <v>20</v>
      </c>
      <c r="B8" s="87">
        <v>39325</v>
      </c>
      <c r="C8" s="87">
        <v>37940</v>
      </c>
      <c r="D8" s="89">
        <f t="shared" si="0"/>
        <v>0.965</v>
      </c>
      <c r="E8" s="87">
        <v>35926</v>
      </c>
      <c r="F8" s="66">
        <f t="shared" si="1"/>
        <v>0.056</v>
      </c>
    </row>
    <row r="9" spans="1:6" ht="27" customHeight="1">
      <c r="A9" s="60" t="s">
        <v>21</v>
      </c>
      <c r="B9" s="87">
        <v>23200</v>
      </c>
      <c r="C9" s="87">
        <v>21687</v>
      </c>
      <c r="D9" s="89">
        <f t="shared" si="0"/>
        <v>0.935</v>
      </c>
      <c r="E9" s="87">
        <v>20501</v>
      </c>
      <c r="F9" s="66">
        <f t="shared" si="1"/>
        <v>0.058</v>
      </c>
    </row>
    <row r="10" spans="1:6" ht="27" customHeight="1">
      <c r="A10" s="60" t="s">
        <v>22</v>
      </c>
      <c r="B10" s="87">
        <v>6500</v>
      </c>
      <c r="C10" s="87">
        <v>6013</v>
      </c>
      <c r="D10" s="89">
        <f t="shared" si="0"/>
        <v>0.925</v>
      </c>
      <c r="E10" s="87">
        <v>5885</v>
      </c>
      <c r="F10" s="66">
        <f t="shared" si="1"/>
        <v>0.022</v>
      </c>
    </row>
    <row r="11" spans="1:6" ht="27" customHeight="1">
      <c r="A11" s="60" t="s">
        <v>23</v>
      </c>
      <c r="B11" s="87">
        <v>220</v>
      </c>
      <c r="C11" s="87">
        <v>190</v>
      </c>
      <c r="D11" s="89">
        <f t="shared" si="0"/>
        <v>0.864</v>
      </c>
      <c r="E11" s="87">
        <v>165</v>
      </c>
      <c r="F11" s="66">
        <f t="shared" si="1"/>
        <v>0.152</v>
      </c>
    </row>
    <row r="12" spans="1:6" ht="27" customHeight="1">
      <c r="A12" s="60" t="s">
        <v>24</v>
      </c>
      <c r="B12" s="87">
        <v>3600</v>
      </c>
      <c r="C12" s="87">
        <v>3529</v>
      </c>
      <c r="D12" s="89">
        <f t="shared" si="0"/>
        <v>0.98</v>
      </c>
      <c r="E12" s="87">
        <v>3410</v>
      </c>
      <c r="F12" s="66">
        <f t="shared" si="1"/>
        <v>0.035</v>
      </c>
    </row>
    <row r="13" spans="1:6" ht="27" customHeight="1">
      <c r="A13" s="60" t="s">
        <v>25</v>
      </c>
      <c r="B13" s="87">
        <v>1600</v>
      </c>
      <c r="C13" s="87">
        <v>1232</v>
      </c>
      <c r="D13" s="89">
        <f t="shared" si="0"/>
        <v>0.77</v>
      </c>
      <c r="E13" s="87">
        <v>1446</v>
      </c>
      <c r="F13" s="66">
        <f t="shared" si="1"/>
        <v>-0.148</v>
      </c>
    </row>
    <row r="14" spans="1:6" ht="27" customHeight="1">
      <c r="A14" s="60" t="s">
        <v>26</v>
      </c>
      <c r="B14" s="87">
        <v>1500</v>
      </c>
      <c r="C14" s="87">
        <v>1819</v>
      </c>
      <c r="D14" s="89">
        <f t="shared" si="0"/>
        <v>1.213</v>
      </c>
      <c r="E14" s="87">
        <v>1240</v>
      </c>
      <c r="F14" s="66">
        <f t="shared" si="1"/>
        <v>0.467</v>
      </c>
    </row>
    <row r="15" spans="1:6" ht="27" customHeight="1">
      <c r="A15" s="60" t="s">
        <v>27</v>
      </c>
      <c r="B15" s="87">
        <v>480</v>
      </c>
      <c r="C15" s="87">
        <v>274</v>
      </c>
      <c r="D15" s="89">
        <f t="shared" si="0"/>
        <v>0.571</v>
      </c>
      <c r="E15" s="87">
        <v>364</v>
      </c>
      <c r="F15" s="66">
        <f t="shared" si="1"/>
        <v>-0.247</v>
      </c>
    </row>
    <row r="16" spans="1:6" ht="27" customHeight="1">
      <c r="A16" s="60" t="s">
        <v>28</v>
      </c>
      <c r="B16" s="87">
        <v>13800</v>
      </c>
      <c r="C16" s="87">
        <v>10462</v>
      </c>
      <c r="D16" s="89">
        <f t="shared" si="0"/>
        <v>0.758</v>
      </c>
      <c r="E16" s="87">
        <v>14010</v>
      </c>
      <c r="F16" s="66">
        <f t="shared" si="1"/>
        <v>-0.253</v>
      </c>
    </row>
    <row r="17" spans="1:6" ht="27" customHeight="1">
      <c r="A17" s="60" t="s">
        <v>29</v>
      </c>
      <c r="B17" s="87">
        <v>420</v>
      </c>
      <c r="C17" s="87">
        <v>446</v>
      </c>
      <c r="D17" s="89">
        <f t="shared" si="0"/>
        <v>1.062</v>
      </c>
      <c r="E17" s="87">
        <v>401</v>
      </c>
      <c r="F17" s="66">
        <f t="shared" si="1"/>
        <v>0.112</v>
      </c>
    </row>
    <row r="18" spans="1:6" ht="27" customHeight="1">
      <c r="A18" s="60" t="s">
        <v>30</v>
      </c>
      <c r="B18" s="87">
        <v>1375</v>
      </c>
      <c r="C18" s="87">
        <v>5075</v>
      </c>
      <c r="D18" s="89">
        <f t="shared" si="0"/>
        <v>3.691</v>
      </c>
      <c r="E18" s="87">
        <v>1051</v>
      </c>
      <c r="F18" s="66">
        <f t="shared" si="1"/>
        <v>3.829</v>
      </c>
    </row>
    <row r="19" spans="1:6" ht="27" customHeight="1">
      <c r="A19" s="60" t="s">
        <v>31</v>
      </c>
      <c r="B19" s="87">
        <v>4200</v>
      </c>
      <c r="C19" s="87">
        <v>6644</v>
      </c>
      <c r="D19" s="89">
        <f t="shared" si="0"/>
        <v>1.582</v>
      </c>
      <c r="E19" s="87">
        <v>4040</v>
      </c>
      <c r="F19" s="66">
        <f t="shared" si="1"/>
        <v>0.645</v>
      </c>
    </row>
    <row r="20" spans="1:6" ht="27" customHeight="1">
      <c r="A20" s="60" t="s">
        <v>32</v>
      </c>
      <c r="B20" s="87">
        <v>25</v>
      </c>
      <c r="C20" s="87">
        <v>23</v>
      </c>
      <c r="D20" s="89"/>
      <c r="E20" s="87">
        <v>21</v>
      </c>
      <c r="F20" s="66">
        <f t="shared" si="1"/>
        <v>0.095</v>
      </c>
    </row>
    <row r="21" spans="1:6" ht="27" customHeight="1">
      <c r="A21" s="60" t="s">
        <v>33</v>
      </c>
      <c r="B21" s="87"/>
      <c r="C21" s="87">
        <v>-2</v>
      </c>
      <c r="D21" s="89"/>
      <c r="E21" s="87"/>
      <c r="F21" s="66"/>
    </row>
    <row r="22" spans="1:6" ht="27" customHeight="1">
      <c r="A22" s="82" t="s">
        <v>34</v>
      </c>
      <c r="B22" s="84">
        <f>SUM(B23:B30)</f>
        <v>25355</v>
      </c>
      <c r="C22" s="84">
        <f>SUM(C23:C30)</f>
        <v>27576</v>
      </c>
      <c r="D22" s="85">
        <f aca="true" t="shared" si="2" ref="D22:D32">+C22/B22</f>
        <v>1.088</v>
      </c>
      <c r="E22" s="84">
        <f>SUM(E23:E30)</f>
        <v>21878</v>
      </c>
      <c r="F22" s="65">
        <f t="shared" si="1"/>
        <v>0.26</v>
      </c>
    </row>
    <row r="23" spans="1:6" ht="27" customHeight="1">
      <c r="A23" s="60" t="s">
        <v>35</v>
      </c>
      <c r="B23" s="87">
        <v>13325</v>
      </c>
      <c r="C23" s="87">
        <v>15886</v>
      </c>
      <c r="D23" s="89">
        <f t="shared" si="2"/>
        <v>1.192</v>
      </c>
      <c r="E23" s="87">
        <v>12378</v>
      </c>
      <c r="F23" s="66">
        <f t="shared" si="1"/>
        <v>0.283</v>
      </c>
    </row>
    <row r="24" spans="1:6" ht="27" customHeight="1">
      <c r="A24" s="60" t="s">
        <v>36</v>
      </c>
      <c r="B24" s="87">
        <v>2100</v>
      </c>
      <c r="C24" s="87">
        <v>1340</v>
      </c>
      <c r="D24" s="89">
        <f t="shared" si="2"/>
        <v>0.638</v>
      </c>
      <c r="E24" s="87">
        <v>2207</v>
      </c>
      <c r="F24" s="66">
        <f t="shared" si="1"/>
        <v>-0.393</v>
      </c>
    </row>
    <row r="25" spans="1:6" ht="27" customHeight="1">
      <c r="A25" s="60" t="s">
        <v>37</v>
      </c>
      <c r="B25" s="87">
        <v>2000</v>
      </c>
      <c r="C25" s="87">
        <v>1922</v>
      </c>
      <c r="D25" s="89">
        <f t="shared" si="2"/>
        <v>0.961</v>
      </c>
      <c r="E25" s="87">
        <v>2116</v>
      </c>
      <c r="F25" s="66">
        <f t="shared" si="1"/>
        <v>-0.092</v>
      </c>
    </row>
    <row r="26" spans="1:6" ht="27" customHeight="1">
      <c r="A26" s="60" t="s">
        <v>38</v>
      </c>
      <c r="B26" s="87">
        <v>3000</v>
      </c>
      <c r="C26" s="87">
        <v>1207</v>
      </c>
      <c r="D26" s="89"/>
      <c r="E26" s="87"/>
      <c r="F26" s="66"/>
    </row>
    <row r="27" spans="1:6" ht="27" customHeight="1">
      <c r="A27" s="296" t="s">
        <v>39</v>
      </c>
      <c r="B27" s="87">
        <v>4870</v>
      </c>
      <c r="C27" s="87">
        <v>5798</v>
      </c>
      <c r="D27" s="89">
        <f t="shared" si="2"/>
        <v>1.191</v>
      </c>
      <c r="E27" s="87">
        <v>4477</v>
      </c>
      <c r="F27" s="66">
        <f t="shared" si="1"/>
        <v>0.295</v>
      </c>
    </row>
    <row r="28" spans="1:6" ht="27" customHeight="1">
      <c r="A28" s="60" t="s">
        <v>40</v>
      </c>
      <c r="B28" s="87">
        <v>0</v>
      </c>
      <c r="C28" s="87"/>
      <c r="D28" s="89"/>
      <c r="E28" s="87"/>
      <c r="F28" s="66"/>
    </row>
    <row r="29" spans="1:6" ht="27" customHeight="1">
      <c r="A29" s="60" t="s">
        <v>41</v>
      </c>
      <c r="B29" s="87">
        <v>60</v>
      </c>
      <c r="C29" s="87">
        <v>51</v>
      </c>
      <c r="D29" s="89">
        <f>+C29/B29</f>
        <v>0.85</v>
      </c>
      <c r="E29" s="87">
        <v>38</v>
      </c>
      <c r="F29" s="66">
        <f t="shared" si="1"/>
        <v>0.342</v>
      </c>
    </row>
    <row r="30" spans="1:6" ht="27" customHeight="1">
      <c r="A30" s="60" t="s">
        <v>42</v>
      </c>
      <c r="B30" s="87">
        <v>0</v>
      </c>
      <c r="C30" s="87">
        <v>1372</v>
      </c>
      <c r="D30" s="89"/>
      <c r="E30" s="87">
        <v>662</v>
      </c>
      <c r="F30" s="66">
        <f t="shared" si="1"/>
        <v>1.073</v>
      </c>
    </row>
    <row r="31" spans="1:6" ht="27" customHeight="1">
      <c r="A31" s="82" t="s">
        <v>43</v>
      </c>
      <c r="B31" s="84">
        <f>+B8+B9/0.4*0.6+B10/0.4*0.6+25+1500</f>
        <v>85400</v>
      </c>
      <c r="C31" s="84">
        <f>+C8+C9/0.4*0.6+C10/0.4*0.6+19+1034</f>
        <v>80543</v>
      </c>
      <c r="D31" s="85">
        <f t="shared" si="2"/>
        <v>0.943</v>
      </c>
      <c r="E31" s="84">
        <v>76954</v>
      </c>
      <c r="F31" s="65">
        <f t="shared" si="1"/>
        <v>0.047</v>
      </c>
    </row>
    <row r="32" spans="1:9" ht="27" customHeight="1">
      <c r="A32" s="82" t="s">
        <v>44</v>
      </c>
      <c r="B32" s="84">
        <f>+B31+B6</f>
        <v>207000</v>
      </c>
      <c r="C32" s="84">
        <f>+C31+C6</f>
        <v>203451</v>
      </c>
      <c r="D32" s="85">
        <f t="shared" si="2"/>
        <v>0.983</v>
      </c>
      <c r="E32" s="84">
        <f>+E31+E6</f>
        <v>187292</v>
      </c>
      <c r="F32" s="65">
        <f t="shared" si="1"/>
        <v>0.086</v>
      </c>
      <c r="H32" s="44">
        <f>+C32-E32</f>
        <v>16159</v>
      </c>
      <c r="I32" s="44">
        <f>+C32-B32</f>
        <v>-3549</v>
      </c>
    </row>
    <row r="33" spans="2:6" ht="24" customHeight="1">
      <c r="B33" s="62"/>
      <c r="C33" s="62"/>
      <c r="D33" s="62"/>
      <c r="E33" s="62"/>
      <c r="F33" s="62"/>
    </row>
    <row r="34" spans="2:6" ht="24" customHeight="1">
      <c r="B34" s="62"/>
      <c r="C34" s="62"/>
      <c r="D34" s="297"/>
      <c r="E34" s="297"/>
      <c r="F34" s="62"/>
    </row>
    <row r="35" spans="2:6" ht="24" customHeight="1">
      <c r="B35" s="62"/>
      <c r="C35" s="62"/>
      <c r="D35" s="297"/>
      <c r="E35" s="297"/>
      <c r="F35" s="62"/>
    </row>
    <row r="36" spans="4:5" ht="24" customHeight="1">
      <c r="D36" s="91"/>
      <c r="E36" s="91"/>
    </row>
  </sheetData>
  <sheetProtection/>
  <mergeCells count="6">
    <mergeCell ref="A2:F2"/>
    <mergeCell ref="C4:D4"/>
    <mergeCell ref="A4:A5"/>
    <mergeCell ref="B4:B5"/>
    <mergeCell ref="E4:E5"/>
    <mergeCell ref="F4:F5"/>
  </mergeCells>
  <printOptions horizontalCentered="1"/>
  <pageMargins left="0.59" right="0.35" top="0.59" bottom="0.39" header="0" footer="0.39"/>
  <pageSetup firstPageNumber="17" useFirstPageNumber="1" fitToHeight="1" fitToWidth="1" horizontalDpi="600" verticalDpi="600" orientation="portrait" paperSize="9" scale="8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4"/>
  <sheetViews>
    <sheetView showZeros="0" zoomScaleSheetLayoutView="100" workbookViewId="0" topLeftCell="A1">
      <selection activeCell="H10" sqref="H10"/>
    </sheetView>
  </sheetViews>
  <sheetFormatPr defaultColWidth="9.00390625" defaultRowHeight="28.5" customHeight="1"/>
  <cols>
    <col min="1" max="1" width="30.00390625" style="268" customWidth="1"/>
    <col min="2" max="3" width="11.375" style="268" customWidth="1"/>
    <col min="4" max="4" width="11.375" style="269" customWidth="1"/>
    <col min="5" max="5" width="8.875" style="270" customWidth="1"/>
    <col min="6" max="6" width="20.625" style="270" customWidth="1"/>
    <col min="7" max="7" width="9.00390625" style="268" customWidth="1"/>
    <col min="8" max="8" width="11.125" style="268" bestFit="1" customWidth="1"/>
    <col min="9" max="16384" width="9.00390625" style="268" customWidth="1"/>
  </cols>
  <sheetData>
    <row r="1" spans="1:6" ht="21" customHeight="1">
      <c r="A1" s="68" t="s">
        <v>45</v>
      </c>
      <c r="B1" s="214"/>
      <c r="C1" s="214"/>
      <c r="D1" s="214"/>
      <c r="F1" s="271"/>
    </row>
    <row r="2" spans="1:6" ht="28.5" customHeight="1">
      <c r="A2" s="242" t="s">
        <v>46</v>
      </c>
      <c r="B2" s="242"/>
      <c r="C2" s="242"/>
      <c r="D2" s="242"/>
      <c r="E2" s="242"/>
      <c r="F2" s="242"/>
    </row>
    <row r="3" spans="1:6" ht="28.5" customHeight="1">
      <c r="A3" s="272"/>
      <c r="B3" s="272"/>
      <c r="C3" s="272"/>
      <c r="D3" s="273"/>
      <c r="E3" s="274"/>
      <c r="F3" s="70" t="s">
        <v>10</v>
      </c>
    </row>
    <row r="4" spans="1:6" ht="21.75" customHeight="1">
      <c r="A4" s="174" t="s">
        <v>11</v>
      </c>
      <c r="B4" s="55" t="s">
        <v>47</v>
      </c>
      <c r="C4" s="55" t="s">
        <v>48</v>
      </c>
      <c r="D4" s="55"/>
      <c r="E4" s="55"/>
      <c r="F4" s="244" t="s">
        <v>49</v>
      </c>
    </row>
    <row r="5" spans="1:6" ht="21.75" customHeight="1">
      <c r="A5" s="174"/>
      <c r="B5" s="55"/>
      <c r="C5" s="55" t="s">
        <v>50</v>
      </c>
      <c r="D5" s="247" t="s">
        <v>51</v>
      </c>
      <c r="E5" s="64" t="s">
        <v>52</v>
      </c>
      <c r="F5" s="246"/>
    </row>
    <row r="6" spans="1:8" ht="33" customHeight="1">
      <c r="A6" s="275" t="s">
        <v>53</v>
      </c>
      <c r="B6" s="276">
        <f>SUM(B7:B26)</f>
        <v>305629</v>
      </c>
      <c r="C6" s="276">
        <f>SUM(C7:C26)</f>
        <v>316190</v>
      </c>
      <c r="D6" s="276">
        <f aca="true" t="shared" si="0" ref="D6:D23">+C6-B6</f>
        <v>10561</v>
      </c>
      <c r="E6" s="277">
        <f>+D6/B6</f>
        <v>0.035</v>
      </c>
      <c r="F6" s="278"/>
      <c r="H6" s="279"/>
    </row>
    <row r="7" spans="1:6" ht="33" customHeight="1">
      <c r="A7" s="280" t="s">
        <v>54</v>
      </c>
      <c r="B7" s="281">
        <v>31282</v>
      </c>
      <c r="C7" s="281">
        <v>35014</v>
      </c>
      <c r="D7" s="281">
        <f t="shared" si="0"/>
        <v>3732</v>
      </c>
      <c r="E7" s="282">
        <f aca="true" t="shared" si="1" ref="E7:E23">+D7/B7</f>
        <v>0.119</v>
      </c>
      <c r="F7" s="278" t="s">
        <v>55</v>
      </c>
    </row>
    <row r="8" spans="1:9" ht="33" customHeight="1">
      <c r="A8" s="280" t="s">
        <v>56</v>
      </c>
      <c r="B8" s="281">
        <v>566</v>
      </c>
      <c r="C8" s="281">
        <v>359</v>
      </c>
      <c r="D8" s="281">
        <f t="shared" si="0"/>
        <v>-207</v>
      </c>
      <c r="E8" s="282">
        <f t="shared" si="1"/>
        <v>-0.366</v>
      </c>
      <c r="F8" s="278" t="s">
        <v>57</v>
      </c>
      <c r="H8" s="283">
        <f>+(C7+C9+C10+C11+C13+C14+C15+C16)/(B7+B9+B10+B11+B13+B14+B15+B16)-1</f>
        <v>0.0096</v>
      </c>
      <c r="I8" s="272" t="s">
        <v>58</v>
      </c>
    </row>
    <row r="9" spans="1:6" ht="33" customHeight="1">
      <c r="A9" s="280" t="s">
        <v>59</v>
      </c>
      <c r="B9" s="281">
        <v>11307</v>
      </c>
      <c r="C9" s="281">
        <v>11964</v>
      </c>
      <c r="D9" s="281">
        <f t="shared" si="0"/>
        <v>657</v>
      </c>
      <c r="E9" s="282">
        <f t="shared" si="1"/>
        <v>0.058</v>
      </c>
      <c r="F9" s="278"/>
    </row>
    <row r="10" spans="1:9" ht="33" customHeight="1">
      <c r="A10" s="280" t="s">
        <v>60</v>
      </c>
      <c r="B10" s="281">
        <v>63756</v>
      </c>
      <c r="C10" s="281">
        <v>66830</v>
      </c>
      <c r="D10" s="281">
        <f t="shared" si="0"/>
        <v>3074</v>
      </c>
      <c r="E10" s="282">
        <f t="shared" si="1"/>
        <v>0.048</v>
      </c>
      <c r="F10" s="278"/>
      <c r="G10" s="284"/>
      <c r="H10" s="268">
        <f>SUM(C10:C18)+SUM(C20:C24)</f>
        <v>257367</v>
      </c>
      <c r="I10" s="272" t="s">
        <v>61</v>
      </c>
    </row>
    <row r="11" spans="1:8" ht="33" customHeight="1">
      <c r="A11" s="280" t="s">
        <v>62</v>
      </c>
      <c r="B11" s="281">
        <v>883</v>
      </c>
      <c r="C11" s="281">
        <v>1307</v>
      </c>
      <c r="D11" s="281">
        <f t="shared" si="0"/>
        <v>424</v>
      </c>
      <c r="E11" s="282">
        <f t="shared" si="1"/>
        <v>0.48</v>
      </c>
      <c r="F11" s="278" t="s">
        <v>63</v>
      </c>
      <c r="G11" s="284"/>
      <c r="H11" s="285">
        <f>+H10/C6</f>
        <v>0.814</v>
      </c>
    </row>
    <row r="12" spans="1:7" ht="33" customHeight="1">
      <c r="A12" s="280" t="s">
        <v>64</v>
      </c>
      <c r="B12" s="281">
        <v>3643</v>
      </c>
      <c r="C12" s="281">
        <v>5424</v>
      </c>
      <c r="D12" s="281">
        <f t="shared" si="0"/>
        <v>1781</v>
      </c>
      <c r="E12" s="282">
        <f t="shared" si="1"/>
        <v>0.489</v>
      </c>
      <c r="F12" s="278" t="s">
        <v>65</v>
      </c>
      <c r="G12" s="284"/>
    </row>
    <row r="13" spans="1:7" ht="33" customHeight="1">
      <c r="A13" s="280" t="s">
        <v>66</v>
      </c>
      <c r="B13" s="281">
        <v>36992</v>
      </c>
      <c r="C13" s="281">
        <v>47041</v>
      </c>
      <c r="D13" s="281">
        <f t="shared" si="0"/>
        <v>10049</v>
      </c>
      <c r="E13" s="282">
        <f t="shared" si="1"/>
        <v>0.272</v>
      </c>
      <c r="F13" s="278" t="s">
        <v>67</v>
      </c>
      <c r="G13" s="284"/>
    </row>
    <row r="14" spans="1:7" ht="33" customHeight="1">
      <c r="A14" s="280" t="s">
        <v>68</v>
      </c>
      <c r="B14" s="281">
        <v>19453</v>
      </c>
      <c r="C14" s="281">
        <v>16823</v>
      </c>
      <c r="D14" s="281">
        <f t="shared" si="0"/>
        <v>-2630</v>
      </c>
      <c r="E14" s="282">
        <f t="shared" si="1"/>
        <v>-0.135</v>
      </c>
      <c r="F14" s="278" t="s">
        <v>69</v>
      </c>
      <c r="G14" s="284"/>
    </row>
    <row r="15" spans="1:7" ht="33" customHeight="1">
      <c r="A15" s="280" t="s">
        <v>70</v>
      </c>
      <c r="B15" s="281">
        <v>8454</v>
      </c>
      <c r="C15" s="281">
        <v>9223</v>
      </c>
      <c r="D15" s="281">
        <f t="shared" si="0"/>
        <v>769</v>
      </c>
      <c r="E15" s="282">
        <f t="shared" si="1"/>
        <v>0.091</v>
      </c>
      <c r="F15" s="278"/>
      <c r="G15" s="284"/>
    </row>
    <row r="16" spans="1:7" ht="33" customHeight="1">
      <c r="A16" s="280" t="s">
        <v>71</v>
      </c>
      <c r="B16" s="281">
        <v>42495</v>
      </c>
      <c r="C16" s="281">
        <v>28490</v>
      </c>
      <c r="D16" s="281">
        <f t="shared" si="0"/>
        <v>-14005</v>
      </c>
      <c r="E16" s="282">
        <f t="shared" si="1"/>
        <v>-0.33</v>
      </c>
      <c r="F16" s="278" t="s">
        <v>72</v>
      </c>
      <c r="G16" s="284"/>
    </row>
    <row r="17" spans="1:7" ht="33" customHeight="1">
      <c r="A17" s="280" t="s">
        <v>73</v>
      </c>
      <c r="B17" s="281">
        <v>51293</v>
      </c>
      <c r="C17" s="281">
        <v>61410</v>
      </c>
      <c r="D17" s="281">
        <f t="shared" si="0"/>
        <v>10117</v>
      </c>
      <c r="E17" s="282">
        <f t="shared" si="1"/>
        <v>0.197</v>
      </c>
      <c r="F17" s="278" t="s">
        <v>74</v>
      </c>
      <c r="G17" s="284"/>
    </row>
    <row r="18" spans="1:7" ht="33" customHeight="1">
      <c r="A18" s="280" t="s">
        <v>75</v>
      </c>
      <c r="B18" s="281">
        <v>6212</v>
      </c>
      <c r="C18" s="281">
        <v>6518</v>
      </c>
      <c r="D18" s="281">
        <f t="shared" si="0"/>
        <v>306</v>
      </c>
      <c r="E18" s="282">
        <f t="shared" si="1"/>
        <v>0.049</v>
      </c>
      <c r="F18" s="278"/>
      <c r="G18" s="284"/>
    </row>
    <row r="19" spans="1:7" ht="33" customHeight="1">
      <c r="A19" s="280" t="s">
        <v>76</v>
      </c>
      <c r="B19" s="281">
        <v>3993</v>
      </c>
      <c r="C19" s="281">
        <v>3110</v>
      </c>
      <c r="D19" s="281">
        <f t="shared" si="0"/>
        <v>-883</v>
      </c>
      <c r="E19" s="282">
        <f t="shared" si="1"/>
        <v>-0.221</v>
      </c>
      <c r="F19" s="278" t="s">
        <v>77</v>
      </c>
      <c r="G19" s="286"/>
    </row>
    <row r="20" spans="1:7" ht="33" customHeight="1">
      <c r="A20" s="280" t="s">
        <v>78</v>
      </c>
      <c r="B20" s="281">
        <v>8575</v>
      </c>
      <c r="C20" s="281">
        <v>2450</v>
      </c>
      <c r="D20" s="281">
        <f t="shared" si="0"/>
        <v>-6125</v>
      </c>
      <c r="E20" s="282">
        <f t="shared" si="1"/>
        <v>-0.714</v>
      </c>
      <c r="F20" s="278" t="s">
        <v>79</v>
      </c>
      <c r="G20" s="284"/>
    </row>
    <row r="21" spans="1:7" ht="33" customHeight="1">
      <c r="A21" s="280" t="s">
        <v>80</v>
      </c>
      <c r="B21" s="281">
        <v>8748</v>
      </c>
      <c r="C21" s="281">
        <v>9115</v>
      </c>
      <c r="D21" s="281">
        <f t="shared" si="0"/>
        <v>367</v>
      </c>
      <c r="E21" s="282">
        <f t="shared" si="1"/>
        <v>0.042</v>
      </c>
      <c r="F21" s="278"/>
      <c r="G21" s="284"/>
    </row>
    <row r="22" spans="1:7" ht="33" customHeight="1">
      <c r="A22" s="280" t="s">
        <v>81</v>
      </c>
      <c r="B22" s="281">
        <v>681</v>
      </c>
      <c r="C22" s="281">
        <v>381</v>
      </c>
      <c r="D22" s="281">
        <f t="shared" si="0"/>
        <v>-300</v>
      </c>
      <c r="E22" s="282">
        <f t="shared" si="1"/>
        <v>-0.441</v>
      </c>
      <c r="F22" s="278" t="s">
        <v>82</v>
      </c>
      <c r="G22" s="284"/>
    </row>
    <row r="23" spans="1:7" ht="33" customHeight="1">
      <c r="A23" s="280" t="s">
        <v>83</v>
      </c>
      <c r="B23" s="281">
        <v>623</v>
      </c>
      <c r="C23" s="281">
        <v>611</v>
      </c>
      <c r="D23" s="281">
        <f t="shared" si="0"/>
        <v>-12</v>
      </c>
      <c r="E23" s="282">
        <f t="shared" si="1"/>
        <v>-0.019</v>
      </c>
      <c r="F23" s="278"/>
      <c r="G23" s="284"/>
    </row>
    <row r="24" spans="1:8" ht="33" customHeight="1">
      <c r="A24" s="280" t="s">
        <v>84</v>
      </c>
      <c r="B24" s="281"/>
      <c r="C24" s="281">
        <v>1744</v>
      </c>
      <c r="D24" s="281"/>
      <c r="E24" s="282"/>
      <c r="F24" s="278" t="s">
        <v>85</v>
      </c>
      <c r="G24" s="284"/>
      <c r="H24" s="287"/>
    </row>
    <row r="25" spans="1:6" ht="33" customHeight="1">
      <c r="A25" s="280" t="s">
        <v>86</v>
      </c>
      <c r="B25" s="281">
        <v>5454</v>
      </c>
      <c r="C25" s="281">
        <v>6802</v>
      </c>
      <c r="D25" s="281">
        <f>+C25-B25</f>
        <v>1348</v>
      </c>
      <c r="E25" s="282">
        <f>+D25/B25</f>
        <v>0.247</v>
      </c>
      <c r="F25" s="278" t="s">
        <v>87</v>
      </c>
    </row>
    <row r="26" spans="1:6" ht="28.5" customHeight="1">
      <c r="A26" s="280" t="s">
        <v>88</v>
      </c>
      <c r="B26" s="281">
        <v>1219</v>
      </c>
      <c r="C26" s="281">
        <v>1574</v>
      </c>
      <c r="D26" s="281">
        <f>+C26-B26</f>
        <v>355</v>
      </c>
      <c r="E26" s="282">
        <f>+D26/B26</f>
        <v>0.291</v>
      </c>
      <c r="F26" s="278" t="s">
        <v>63</v>
      </c>
    </row>
    <row r="27" spans="2:6" ht="28.5" customHeight="1">
      <c r="B27" s="288"/>
      <c r="C27" s="288"/>
      <c r="D27" s="289"/>
      <c r="E27" s="290"/>
      <c r="F27" s="290"/>
    </row>
    <row r="28" spans="2:6" ht="28.5" customHeight="1">
      <c r="B28" s="288"/>
      <c r="C28" s="291"/>
      <c r="D28" s="289"/>
      <c r="E28" s="290"/>
      <c r="F28" s="290"/>
    </row>
    <row r="29" spans="2:6" ht="28.5" customHeight="1">
      <c r="B29" s="288"/>
      <c r="C29" s="288"/>
      <c r="D29" s="289"/>
      <c r="E29" s="290"/>
      <c r="F29" s="290"/>
    </row>
    <row r="30" spans="2:6" ht="28.5" customHeight="1">
      <c r="B30" s="288"/>
      <c r="C30" s="288"/>
      <c r="D30" s="289"/>
      <c r="E30" s="290"/>
      <c r="F30" s="290"/>
    </row>
    <row r="31" spans="2:6" ht="28.5" customHeight="1">
      <c r="B31" s="288"/>
      <c r="C31" s="288"/>
      <c r="D31" s="289"/>
      <c r="E31" s="290"/>
      <c r="F31" s="290"/>
    </row>
    <row r="32" spans="2:6" ht="28.5" customHeight="1">
      <c r="B32" s="288"/>
      <c r="C32" s="288"/>
      <c r="D32" s="289"/>
      <c r="E32" s="290"/>
      <c r="F32" s="290"/>
    </row>
    <row r="33" spans="2:6" ht="28.5" customHeight="1">
      <c r="B33" s="288"/>
      <c r="C33" s="288"/>
      <c r="D33" s="289"/>
      <c r="E33" s="290"/>
      <c r="F33" s="290"/>
    </row>
    <row r="34" spans="2:6" ht="28.5" customHeight="1">
      <c r="B34" s="288"/>
      <c r="C34" s="288"/>
      <c r="D34" s="289"/>
      <c r="E34" s="290"/>
      <c r="F34" s="290"/>
    </row>
  </sheetData>
  <sheetProtection/>
  <mergeCells count="5">
    <mergeCell ref="A2:F2"/>
    <mergeCell ref="C4:E4"/>
    <mergeCell ref="A4:A5"/>
    <mergeCell ref="B4:B5"/>
    <mergeCell ref="F4:F5"/>
  </mergeCells>
  <printOptions horizontalCentered="1"/>
  <pageMargins left="0.59" right="0.55" top="0.59" bottom="0.39" header="0" footer="0.39"/>
  <pageSetup firstPageNumber="18" useFirstPageNumber="1" fitToHeight="1" fitToWidth="1" horizontalDpi="600" verticalDpi="600" orientation="portrait" paperSize="9" scale="9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showZeros="0" zoomScaleSheetLayoutView="100" workbookViewId="0" topLeftCell="A1">
      <selection activeCell="C7" sqref="C7:C9"/>
    </sheetView>
  </sheetViews>
  <sheetFormatPr defaultColWidth="9.00390625" defaultRowHeight="42.75" customHeight="1"/>
  <cols>
    <col min="1" max="1" width="28.75390625" style="44" customWidth="1"/>
    <col min="2" max="2" width="10.875" style="44" customWidth="1"/>
    <col min="3" max="3" width="11.125" style="44" customWidth="1"/>
    <col min="4" max="4" width="8.375" style="44" customWidth="1"/>
    <col min="5" max="5" width="11.00390625" style="44" customWidth="1"/>
    <col min="6" max="6" width="8.375" style="252" customWidth="1"/>
    <col min="7" max="8" width="9.00390625" style="44" customWidth="1"/>
    <col min="9" max="9" width="10.50390625" style="44" bestFit="1" customWidth="1"/>
    <col min="10" max="16384" width="9.00390625" style="44" customWidth="1"/>
  </cols>
  <sheetData>
    <row r="1" spans="1:6" ht="23.25" customHeight="1">
      <c r="A1" s="253" t="s">
        <v>89</v>
      </c>
      <c r="B1" s="211"/>
      <c r="C1" s="211"/>
      <c r="D1" s="211"/>
      <c r="E1" s="211"/>
      <c r="F1" s="254"/>
    </row>
    <row r="2" spans="1:6" ht="36.75" customHeight="1">
      <c r="A2" s="48" t="s">
        <v>90</v>
      </c>
      <c r="B2" s="48"/>
      <c r="C2" s="48"/>
      <c r="D2" s="48"/>
      <c r="E2" s="48"/>
      <c r="F2" s="48"/>
    </row>
    <row r="3" spans="1:6" ht="25.5" customHeight="1">
      <c r="A3" s="255"/>
      <c r="B3" s="256"/>
      <c r="C3" s="256"/>
      <c r="D3" s="256"/>
      <c r="E3" s="257"/>
      <c r="F3" s="258" t="s">
        <v>10</v>
      </c>
    </row>
    <row r="4" spans="1:6" ht="42.75" customHeight="1">
      <c r="A4" s="259" t="s">
        <v>11</v>
      </c>
      <c r="B4" s="260" t="s">
        <v>12</v>
      </c>
      <c r="C4" s="75" t="s">
        <v>13</v>
      </c>
      <c r="D4" s="76"/>
      <c r="E4" s="74" t="s">
        <v>91</v>
      </c>
      <c r="F4" s="261" t="s">
        <v>15</v>
      </c>
    </row>
    <row r="5" spans="1:6" ht="42.75" customHeight="1">
      <c r="A5" s="262"/>
      <c r="B5" s="263"/>
      <c r="C5" s="80" t="s">
        <v>16</v>
      </c>
      <c r="D5" s="264" t="s">
        <v>17</v>
      </c>
      <c r="E5" s="263"/>
      <c r="F5" s="261"/>
    </row>
    <row r="6" spans="1:8" ht="49.5" customHeight="1">
      <c r="A6" s="82" t="s">
        <v>92</v>
      </c>
      <c r="B6" s="87">
        <f>SUM(B7:B13)</f>
        <v>208000</v>
      </c>
      <c r="C6" s="87">
        <f>SUM(C7:C13)</f>
        <v>181357</v>
      </c>
      <c r="D6" s="265">
        <f aca="true" t="shared" si="0" ref="D6:D12">+C6/B6</f>
        <v>0.872</v>
      </c>
      <c r="E6" s="87">
        <f>SUM(E7:E13)</f>
        <v>194411</v>
      </c>
      <c r="F6" s="66">
        <f aca="true" t="shared" si="1" ref="F6:F12">+C6/E6-1</f>
        <v>-0.067</v>
      </c>
      <c r="G6" s="62"/>
      <c r="H6" s="91"/>
    </row>
    <row r="7" spans="1:9" ht="49.5" customHeight="1">
      <c r="A7" s="60" t="s">
        <v>93</v>
      </c>
      <c r="B7" s="87">
        <v>200000</v>
      </c>
      <c r="C7" s="87">
        <v>171914</v>
      </c>
      <c r="D7" s="265">
        <f t="shared" si="0"/>
        <v>0.86</v>
      </c>
      <c r="E7" s="87">
        <v>187617</v>
      </c>
      <c r="F7" s="66">
        <f t="shared" si="1"/>
        <v>-0.084</v>
      </c>
      <c r="G7" s="62"/>
      <c r="H7" s="91"/>
      <c r="I7" s="267"/>
    </row>
    <row r="8" spans="1:7" ht="49.5" customHeight="1">
      <c r="A8" s="60" t="s">
        <v>94</v>
      </c>
      <c r="B8" s="87">
        <v>3000</v>
      </c>
      <c r="C8" s="87">
        <v>5949</v>
      </c>
      <c r="D8" s="265">
        <f t="shared" si="0"/>
        <v>1.983</v>
      </c>
      <c r="E8" s="87">
        <v>2514</v>
      </c>
      <c r="F8" s="66">
        <f t="shared" si="1"/>
        <v>1.366</v>
      </c>
      <c r="G8" s="62"/>
    </row>
    <row r="9" spans="1:9" ht="49.5" customHeight="1">
      <c r="A9" s="60" t="s">
        <v>95</v>
      </c>
      <c r="B9" s="87">
        <v>100</v>
      </c>
      <c r="C9" s="87">
        <v>229</v>
      </c>
      <c r="D9" s="265">
        <f t="shared" si="0"/>
        <v>2.29</v>
      </c>
      <c r="E9" s="87">
        <v>129</v>
      </c>
      <c r="F9" s="66">
        <f t="shared" si="1"/>
        <v>0.775</v>
      </c>
      <c r="G9" s="62"/>
      <c r="I9" s="91"/>
    </row>
    <row r="10" spans="1:7" ht="49.5" customHeight="1">
      <c r="A10" s="60" t="s">
        <v>96</v>
      </c>
      <c r="B10" s="87">
        <v>3900</v>
      </c>
      <c r="C10" s="87">
        <v>2120</v>
      </c>
      <c r="D10" s="265">
        <f t="shared" si="0"/>
        <v>0.544</v>
      </c>
      <c r="E10" s="87">
        <v>3180</v>
      </c>
      <c r="F10" s="66">
        <f t="shared" si="1"/>
        <v>-0.333</v>
      </c>
      <c r="G10" s="62"/>
    </row>
    <row r="11" spans="1:7" ht="49.5" customHeight="1">
      <c r="A11" s="60" t="s">
        <v>97</v>
      </c>
      <c r="B11" s="87">
        <v>400</v>
      </c>
      <c r="C11" s="87">
        <v>728</v>
      </c>
      <c r="D11" s="265">
        <f t="shared" si="0"/>
        <v>1.82</v>
      </c>
      <c r="E11" s="87">
        <v>500</v>
      </c>
      <c r="F11" s="66">
        <f t="shared" si="1"/>
        <v>0.456</v>
      </c>
      <c r="G11" s="62"/>
    </row>
    <row r="12" spans="1:7" ht="49.5" customHeight="1">
      <c r="A12" s="60" t="s">
        <v>98</v>
      </c>
      <c r="B12" s="86">
        <v>600</v>
      </c>
      <c r="C12" s="87">
        <v>417</v>
      </c>
      <c r="D12" s="265">
        <f t="shared" si="0"/>
        <v>0.695</v>
      </c>
      <c r="E12" s="87">
        <v>471</v>
      </c>
      <c r="F12" s="66">
        <f t="shared" si="1"/>
        <v>-0.115</v>
      </c>
      <c r="G12" s="62"/>
    </row>
    <row r="13" spans="1:7" ht="49.5" customHeight="1">
      <c r="A13" s="60" t="s">
        <v>99</v>
      </c>
      <c r="B13" s="87"/>
      <c r="C13" s="87"/>
      <c r="D13" s="265"/>
      <c r="E13" s="87"/>
      <c r="F13" s="66"/>
      <c r="G13" s="62"/>
    </row>
    <row r="14" spans="2:7" ht="42.75" customHeight="1">
      <c r="B14" s="62"/>
      <c r="C14" s="62"/>
      <c r="D14" s="62"/>
      <c r="E14" s="62"/>
      <c r="F14" s="266"/>
      <c r="G14" s="62"/>
    </row>
    <row r="15" spans="2:7" ht="42.75" customHeight="1">
      <c r="B15" s="62"/>
      <c r="C15" s="62"/>
      <c r="D15" s="62"/>
      <c r="E15" s="62"/>
      <c r="F15" s="266"/>
      <c r="G15" s="62"/>
    </row>
    <row r="16" spans="2:7" ht="42.75" customHeight="1">
      <c r="B16" s="62"/>
      <c r="C16" s="62"/>
      <c r="D16" s="62"/>
      <c r="E16" s="62"/>
      <c r="F16" s="266"/>
      <c r="G16" s="62"/>
    </row>
    <row r="17" spans="2:7" ht="42.75" customHeight="1">
      <c r="B17" s="62"/>
      <c r="C17" s="62"/>
      <c r="D17" s="62"/>
      <c r="E17" s="62"/>
      <c r="F17" s="266"/>
      <c r="G17" s="62"/>
    </row>
    <row r="18" spans="2:7" ht="42.75" customHeight="1">
      <c r="B18" s="62"/>
      <c r="C18" s="62"/>
      <c r="D18" s="62"/>
      <c r="E18" s="62"/>
      <c r="F18" s="266"/>
      <c r="G18" s="62"/>
    </row>
    <row r="19" spans="2:7" ht="42.75" customHeight="1">
      <c r="B19" s="62"/>
      <c r="C19" s="62"/>
      <c r="D19" s="62"/>
      <c r="E19" s="62"/>
      <c r="F19" s="266"/>
      <c r="G19" s="62"/>
    </row>
    <row r="20" spans="2:7" ht="42.75" customHeight="1">
      <c r="B20" s="62"/>
      <c r="C20" s="62"/>
      <c r="D20" s="62"/>
      <c r="E20" s="62"/>
      <c r="F20" s="266"/>
      <c r="G20" s="62"/>
    </row>
    <row r="21" spans="2:7" ht="42.75" customHeight="1">
      <c r="B21" s="62"/>
      <c r="C21" s="62"/>
      <c r="D21" s="62"/>
      <c r="E21" s="62"/>
      <c r="F21" s="266"/>
      <c r="G21" s="62"/>
    </row>
    <row r="22" spans="2:7" ht="42.75" customHeight="1">
      <c r="B22" s="62"/>
      <c r="C22" s="62"/>
      <c r="D22" s="62"/>
      <c r="E22" s="62"/>
      <c r="F22" s="266"/>
      <c r="G22" s="62"/>
    </row>
    <row r="23" spans="2:7" ht="42.75" customHeight="1">
      <c r="B23" s="62"/>
      <c r="C23" s="62"/>
      <c r="D23" s="62"/>
      <c r="E23" s="62"/>
      <c r="F23" s="266"/>
      <c r="G23" s="62"/>
    </row>
    <row r="24" spans="2:7" ht="42.75" customHeight="1">
      <c r="B24" s="62"/>
      <c r="C24" s="62"/>
      <c r="D24" s="62"/>
      <c r="E24" s="62"/>
      <c r="F24" s="266"/>
      <c r="G24" s="62"/>
    </row>
    <row r="25" spans="2:7" ht="42.75" customHeight="1">
      <c r="B25" s="62"/>
      <c r="C25" s="62"/>
      <c r="D25" s="62"/>
      <c r="E25" s="62"/>
      <c r="F25" s="266"/>
      <c r="G25" s="62"/>
    </row>
    <row r="26" spans="2:7" ht="42.75" customHeight="1">
      <c r="B26" s="62"/>
      <c r="C26" s="62"/>
      <c r="D26" s="62"/>
      <c r="E26" s="62"/>
      <c r="F26" s="266"/>
      <c r="G26" s="62"/>
    </row>
    <row r="27" spans="2:7" ht="42.75" customHeight="1">
      <c r="B27" s="62"/>
      <c r="C27" s="62"/>
      <c r="D27" s="62"/>
      <c r="E27" s="62"/>
      <c r="F27" s="266"/>
      <c r="G27" s="62"/>
    </row>
  </sheetData>
  <sheetProtection/>
  <mergeCells count="6">
    <mergeCell ref="A2:F2"/>
    <mergeCell ref="C4:D4"/>
    <mergeCell ref="A4:A5"/>
    <mergeCell ref="B4:B5"/>
    <mergeCell ref="E4:E5"/>
    <mergeCell ref="F4:F5"/>
  </mergeCells>
  <printOptions horizontalCentered="1"/>
  <pageMargins left="0.59" right="0.55" top="0.59" bottom="0.39" header="0" footer="0.59"/>
  <pageSetup firstPageNumber="19" useFirstPageNumber="1" horizontalDpi="600" verticalDpi="600" orientation="portrait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24"/>
  <sheetViews>
    <sheetView showZeros="0" zoomScaleSheetLayoutView="100" workbookViewId="0" topLeftCell="A1">
      <selection activeCell="C6" sqref="C6"/>
    </sheetView>
  </sheetViews>
  <sheetFormatPr defaultColWidth="9.00390625" defaultRowHeight="33.75" customHeight="1"/>
  <cols>
    <col min="1" max="1" width="27.125" style="45" customWidth="1"/>
    <col min="2" max="3" width="11.75390625" style="45" customWidth="1"/>
    <col min="4" max="4" width="11.75390625" style="46" customWidth="1"/>
    <col min="5" max="5" width="9.625" style="240" customWidth="1"/>
    <col min="6" max="6" width="8.625" style="45" customWidth="1"/>
    <col min="7" max="7" width="10.375" style="45" hidden="1" customWidth="1"/>
    <col min="8" max="16384" width="9.00390625" style="45" customWidth="1"/>
  </cols>
  <sheetData>
    <row r="1" spans="1:5" s="44" customFormat="1" ht="33.75" customHeight="1">
      <c r="A1" s="3" t="s">
        <v>100</v>
      </c>
      <c r="B1" s="241"/>
      <c r="C1" s="241"/>
      <c r="D1" s="241"/>
      <c r="E1" s="20"/>
    </row>
    <row r="2" spans="1:5" ht="33.75" customHeight="1">
      <c r="A2" s="242" t="s">
        <v>101</v>
      </c>
      <c r="B2" s="242"/>
      <c r="C2" s="242"/>
      <c r="D2" s="242"/>
      <c r="E2" s="242"/>
    </row>
    <row r="3" spans="4:5" s="44" customFormat="1" ht="23.25" customHeight="1">
      <c r="D3" s="20"/>
      <c r="E3" s="20" t="s">
        <v>10</v>
      </c>
    </row>
    <row r="4" spans="1:5" s="44" customFormat="1" ht="26.25" customHeight="1">
      <c r="A4" s="243" t="s">
        <v>102</v>
      </c>
      <c r="B4" s="244" t="s">
        <v>47</v>
      </c>
      <c r="C4" s="52" t="s">
        <v>48</v>
      </c>
      <c r="D4" s="53"/>
      <c r="E4" s="63"/>
    </row>
    <row r="5" spans="1:5" s="44" customFormat="1" ht="26.25" customHeight="1">
      <c r="A5" s="245"/>
      <c r="B5" s="246"/>
      <c r="C5" s="244" t="s">
        <v>50</v>
      </c>
      <c r="D5" s="247" t="s">
        <v>51</v>
      </c>
      <c r="E5" s="248" t="s">
        <v>52</v>
      </c>
    </row>
    <row r="6" spans="1:7" s="44" customFormat="1" ht="49.5" customHeight="1">
      <c r="A6" s="249" t="s">
        <v>103</v>
      </c>
      <c r="B6" s="86">
        <f>SUM(B7:B13)</f>
        <v>201027</v>
      </c>
      <c r="C6" s="86">
        <f>SUM(C7:C13)</f>
        <v>184570</v>
      </c>
      <c r="D6" s="86">
        <f>+C6-B6</f>
        <v>-16457</v>
      </c>
      <c r="E6" s="250">
        <f>+D6/B6</f>
        <v>-0.082</v>
      </c>
      <c r="G6" s="44">
        <v>1148871</v>
      </c>
    </row>
    <row r="7" spans="1:7" s="44" customFormat="1" ht="49.5" customHeight="1">
      <c r="A7" s="60" t="s">
        <v>104</v>
      </c>
      <c r="B7" s="86">
        <v>186287</v>
      </c>
      <c r="C7" s="86">
        <f>168750+2389</f>
        <v>171139</v>
      </c>
      <c r="D7" s="86">
        <f aca="true" t="shared" si="0" ref="D7:D13">+C7-B7</f>
        <v>-15148</v>
      </c>
      <c r="E7" s="250">
        <f aca="true" t="shared" si="1" ref="E7:E13">+D7/B7</f>
        <v>-0.081</v>
      </c>
      <c r="G7" s="44">
        <v>2536</v>
      </c>
    </row>
    <row r="8" spans="1:7" s="44" customFormat="1" ht="49.5" customHeight="1">
      <c r="A8" s="60" t="s">
        <v>105</v>
      </c>
      <c r="B8" s="86">
        <v>2593</v>
      </c>
      <c r="C8" s="86">
        <v>5863</v>
      </c>
      <c r="D8" s="86">
        <f t="shared" si="0"/>
        <v>3270</v>
      </c>
      <c r="E8" s="250">
        <f t="shared" si="1"/>
        <v>1.261</v>
      </c>
      <c r="G8" s="44">
        <v>19419</v>
      </c>
    </row>
    <row r="9" spans="1:7" s="44" customFormat="1" ht="49.5" customHeight="1">
      <c r="A9" s="60" t="s">
        <v>106</v>
      </c>
      <c r="B9" s="86">
        <v>2066</v>
      </c>
      <c r="C9" s="86"/>
      <c r="D9" s="86">
        <f t="shared" si="0"/>
        <v>-2066</v>
      </c>
      <c r="E9" s="250">
        <f t="shared" si="1"/>
        <v>-1</v>
      </c>
      <c r="G9" s="44">
        <v>48103</v>
      </c>
    </row>
    <row r="10" spans="1:5" s="44" customFormat="1" ht="49.5" customHeight="1">
      <c r="A10" s="60" t="s">
        <v>107</v>
      </c>
      <c r="B10" s="86">
        <v>4168</v>
      </c>
      <c r="C10" s="86">
        <v>2258</v>
      </c>
      <c r="D10" s="86">
        <f t="shared" si="0"/>
        <v>-1910</v>
      </c>
      <c r="E10" s="250">
        <f t="shared" si="1"/>
        <v>-0.458</v>
      </c>
    </row>
    <row r="11" spans="1:5" s="44" customFormat="1" ht="49.5" customHeight="1">
      <c r="A11" s="60" t="s">
        <v>108</v>
      </c>
      <c r="B11" s="86">
        <v>453</v>
      </c>
      <c r="C11" s="86">
        <v>807</v>
      </c>
      <c r="D11" s="86">
        <f t="shared" si="0"/>
        <v>354</v>
      </c>
      <c r="E11" s="250">
        <f t="shared" si="1"/>
        <v>0.781</v>
      </c>
    </row>
    <row r="12" spans="1:7" s="44" customFormat="1" ht="49.5" customHeight="1">
      <c r="A12" s="60" t="s">
        <v>109</v>
      </c>
      <c r="B12" s="86">
        <v>2306</v>
      </c>
      <c r="C12" s="86">
        <v>1866</v>
      </c>
      <c r="D12" s="86">
        <f t="shared" si="0"/>
        <v>-440</v>
      </c>
      <c r="E12" s="250">
        <f t="shared" si="1"/>
        <v>-0.191</v>
      </c>
      <c r="G12" s="44">
        <v>4201</v>
      </c>
    </row>
    <row r="13" spans="1:7" s="44" customFormat="1" ht="49.5" customHeight="1">
      <c r="A13" s="60" t="s">
        <v>110</v>
      </c>
      <c r="B13" s="86">
        <v>3154</v>
      </c>
      <c r="C13" s="86">
        <v>2637</v>
      </c>
      <c r="D13" s="86">
        <f t="shared" si="0"/>
        <v>-517</v>
      </c>
      <c r="E13" s="250">
        <f t="shared" si="1"/>
        <v>-0.164</v>
      </c>
      <c r="G13" s="200">
        <v>703</v>
      </c>
    </row>
    <row r="14" spans="2:7" ht="33.75" customHeight="1">
      <c r="B14" s="62"/>
      <c r="C14" s="62"/>
      <c r="D14" s="67"/>
      <c r="E14" s="251"/>
      <c r="F14" s="62"/>
      <c r="G14" s="62"/>
    </row>
    <row r="15" spans="2:7" ht="33.75" customHeight="1">
      <c r="B15" s="62"/>
      <c r="C15" s="62"/>
      <c r="D15" s="67"/>
      <c r="E15" s="251"/>
      <c r="F15" s="62"/>
      <c r="G15" s="62"/>
    </row>
    <row r="16" spans="2:7" ht="33.75" customHeight="1">
      <c r="B16" s="62"/>
      <c r="C16" s="62"/>
      <c r="D16" s="67"/>
      <c r="E16" s="251"/>
      <c r="F16" s="62"/>
      <c r="G16" s="62"/>
    </row>
    <row r="17" spans="2:7" ht="33.75" customHeight="1">
      <c r="B17" s="62"/>
      <c r="C17" s="62"/>
      <c r="D17" s="67"/>
      <c r="E17" s="251"/>
      <c r="F17" s="62"/>
      <c r="G17" s="62"/>
    </row>
    <row r="18" spans="2:7" ht="33.75" customHeight="1">
      <c r="B18" s="62"/>
      <c r="C18" s="62"/>
      <c r="D18" s="67"/>
      <c r="E18" s="251"/>
      <c r="F18" s="62"/>
      <c r="G18" s="62"/>
    </row>
    <row r="19" spans="2:7" ht="33.75" customHeight="1">
      <c r="B19" s="62"/>
      <c r="C19" s="62"/>
      <c r="D19" s="67"/>
      <c r="E19" s="251"/>
      <c r="F19" s="62"/>
      <c r="G19" s="62"/>
    </row>
    <row r="20" spans="2:7" ht="33.75" customHeight="1">
      <c r="B20" s="62"/>
      <c r="C20" s="62"/>
      <c r="D20" s="67"/>
      <c r="E20" s="251"/>
      <c r="F20" s="62"/>
      <c r="G20" s="62"/>
    </row>
    <row r="21" spans="2:7" ht="33.75" customHeight="1">
      <c r="B21" s="62"/>
      <c r="C21" s="62"/>
      <c r="D21" s="67"/>
      <c r="E21" s="251"/>
      <c r="F21" s="62"/>
      <c r="G21" s="62"/>
    </row>
    <row r="22" spans="2:7" ht="33.75" customHeight="1">
      <c r="B22" s="62"/>
      <c r="C22" s="62"/>
      <c r="D22" s="67"/>
      <c r="E22" s="251"/>
      <c r="F22" s="62"/>
      <c r="G22" s="62"/>
    </row>
    <row r="23" spans="2:7" ht="33.75" customHeight="1">
      <c r="B23" s="62"/>
      <c r="C23" s="62"/>
      <c r="D23" s="67"/>
      <c r="E23" s="251"/>
      <c r="F23" s="62"/>
      <c r="G23" s="62"/>
    </row>
    <row r="24" spans="2:7" ht="33.75" customHeight="1">
      <c r="B24" s="62"/>
      <c r="C24" s="62"/>
      <c r="D24" s="67"/>
      <c r="E24" s="251"/>
      <c r="F24" s="62"/>
      <c r="G24" s="62"/>
    </row>
  </sheetData>
  <sheetProtection/>
  <mergeCells count="4">
    <mergeCell ref="A2:E2"/>
    <mergeCell ref="C4:E4"/>
    <mergeCell ref="A4:A5"/>
    <mergeCell ref="B4:B5"/>
  </mergeCells>
  <printOptions horizontalCentered="1"/>
  <pageMargins left="0.59" right="0.55" top="0.59" bottom="0.39" header="0" footer="0.59"/>
  <pageSetup firstPageNumber="20" useFirstPageNumber="1" horizontalDpi="600" verticalDpi="600" orientation="portrait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N21"/>
  <sheetViews>
    <sheetView showZeros="0" workbookViewId="0" topLeftCell="A1">
      <selection activeCell="I15" sqref="I15"/>
    </sheetView>
  </sheetViews>
  <sheetFormatPr defaultColWidth="9.00390625" defaultRowHeight="14.25"/>
  <cols>
    <col min="1" max="1" width="21.00390625" style="221" customWidth="1"/>
    <col min="2" max="5" width="8.875" style="221" customWidth="1"/>
    <col min="6" max="6" width="10.00390625" style="221" customWidth="1"/>
    <col min="7" max="7" width="23.375" style="221" customWidth="1"/>
    <col min="8" max="12" width="9.75390625" style="221" customWidth="1"/>
    <col min="13" max="16384" width="9.00390625" style="221" customWidth="1"/>
  </cols>
  <sheetData>
    <row r="1" spans="1:12" s="219" customFormat="1" ht="19.5" customHeight="1">
      <c r="A1" s="222" t="s">
        <v>111</v>
      </c>
      <c r="L1" s="239"/>
    </row>
    <row r="2" spans="1:12" ht="29.25" customHeight="1">
      <c r="A2" s="223" t="s">
        <v>112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="219" customFormat="1" ht="19.5" customHeight="1">
      <c r="L3" s="239" t="s">
        <v>10</v>
      </c>
    </row>
    <row r="4" spans="1:12" s="220" customFormat="1" ht="20.25" customHeight="1">
      <c r="A4" s="224" t="s">
        <v>113</v>
      </c>
      <c r="B4" s="224"/>
      <c r="C4" s="224"/>
      <c r="D4" s="224"/>
      <c r="E4" s="224"/>
      <c r="F4" s="224"/>
      <c r="G4" s="224" t="s">
        <v>114</v>
      </c>
      <c r="H4" s="224"/>
      <c r="I4" s="224"/>
      <c r="J4" s="224"/>
      <c r="K4" s="224"/>
      <c r="L4" s="224"/>
    </row>
    <row r="5" spans="1:12" s="220" customFormat="1" ht="20.25" customHeight="1">
      <c r="A5" s="224" t="s">
        <v>115</v>
      </c>
      <c r="B5" s="225" t="s">
        <v>12</v>
      </c>
      <c r="C5" s="226" t="s">
        <v>13</v>
      </c>
      <c r="D5" s="226"/>
      <c r="E5" s="227" t="s">
        <v>116</v>
      </c>
      <c r="F5" s="228" t="s">
        <v>15</v>
      </c>
      <c r="G5" s="224" t="s">
        <v>115</v>
      </c>
      <c r="H5" s="225" t="s">
        <v>12</v>
      </c>
      <c r="I5" s="226" t="s">
        <v>13</v>
      </c>
      <c r="J5" s="226"/>
      <c r="K5" s="227" t="s">
        <v>116</v>
      </c>
      <c r="L5" s="228" t="s">
        <v>15</v>
      </c>
    </row>
    <row r="6" spans="1:12" s="220" customFormat="1" ht="20.25" customHeight="1">
      <c r="A6" s="224"/>
      <c r="B6" s="229"/>
      <c r="C6" s="226" t="s">
        <v>16</v>
      </c>
      <c r="D6" s="230" t="s">
        <v>17</v>
      </c>
      <c r="E6" s="231" t="s">
        <v>117</v>
      </c>
      <c r="F6" s="228"/>
      <c r="G6" s="224"/>
      <c r="H6" s="229"/>
      <c r="I6" s="226" t="s">
        <v>16</v>
      </c>
      <c r="J6" s="230" t="s">
        <v>17</v>
      </c>
      <c r="K6" s="231" t="s">
        <v>117</v>
      </c>
      <c r="L6" s="228"/>
    </row>
    <row r="7" spans="1:12" s="220" customFormat="1" ht="33.75" customHeight="1">
      <c r="A7" s="36" t="s">
        <v>118</v>
      </c>
      <c r="B7" s="232">
        <v>59</v>
      </c>
      <c r="C7" s="233">
        <v>177</v>
      </c>
      <c r="D7" s="234">
        <f>+C7/B7</f>
        <v>3</v>
      </c>
      <c r="E7" s="232">
        <v>153</v>
      </c>
      <c r="F7" s="234">
        <f aca="true" t="shared" si="0" ref="F7:F9">+C7/E7-1</f>
        <v>0.157</v>
      </c>
      <c r="G7" s="235" t="s">
        <v>119</v>
      </c>
      <c r="H7" s="232"/>
      <c r="I7" s="233"/>
      <c r="J7" s="232"/>
      <c r="K7" s="232"/>
      <c r="L7" s="236"/>
    </row>
    <row r="8" spans="1:12" s="220" customFormat="1" ht="33.75" customHeight="1">
      <c r="A8" s="36" t="s">
        <v>120</v>
      </c>
      <c r="B8" s="232"/>
      <c r="C8" s="233"/>
      <c r="D8" s="234"/>
      <c r="E8" s="236">
        <v>16</v>
      </c>
      <c r="F8" s="234">
        <f t="shared" si="0"/>
        <v>-1</v>
      </c>
      <c r="G8" s="235" t="s">
        <v>121</v>
      </c>
      <c r="H8" s="232">
        <v>6150</v>
      </c>
      <c r="I8" s="233">
        <v>12481</v>
      </c>
      <c r="J8" s="234">
        <f>+I8/H8</f>
        <v>2.029</v>
      </c>
      <c r="K8" s="232">
        <v>2748</v>
      </c>
      <c r="L8" s="234">
        <f>+I8/K8-1</f>
        <v>3.542</v>
      </c>
    </row>
    <row r="9" spans="1:12" s="220" customFormat="1" ht="33.75" customHeight="1">
      <c r="A9" s="36" t="s">
        <v>122</v>
      </c>
      <c r="B9" s="232">
        <v>6087</v>
      </c>
      <c r="C9" s="233">
        <v>12333</v>
      </c>
      <c r="D9" s="234">
        <f>+C9/B9</f>
        <v>2.026</v>
      </c>
      <c r="E9" s="232">
        <v>5295</v>
      </c>
      <c r="F9" s="234">
        <f t="shared" si="0"/>
        <v>1.329</v>
      </c>
      <c r="G9" s="235" t="s">
        <v>123</v>
      </c>
      <c r="H9" s="232"/>
      <c r="I9" s="233"/>
      <c r="J9" s="232"/>
      <c r="K9" s="232"/>
      <c r="L9" s="236"/>
    </row>
    <row r="10" spans="1:12" s="220" customFormat="1" ht="33.75" customHeight="1">
      <c r="A10" s="36" t="s">
        <v>124</v>
      </c>
      <c r="B10" s="236"/>
      <c r="C10" s="233"/>
      <c r="D10" s="234"/>
      <c r="E10" s="236"/>
      <c r="F10" s="236"/>
      <c r="G10" s="235" t="s">
        <v>125</v>
      </c>
      <c r="H10" s="232"/>
      <c r="I10" s="233"/>
      <c r="J10" s="232"/>
      <c r="K10" s="232"/>
      <c r="L10" s="236"/>
    </row>
    <row r="11" spans="1:12" s="220" customFormat="1" ht="33.75" customHeight="1">
      <c r="A11" s="237" t="s">
        <v>126</v>
      </c>
      <c r="B11" s="236"/>
      <c r="C11" s="233"/>
      <c r="D11" s="234"/>
      <c r="E11" s="236"/>
      <c r="F11" s="236"/>
      <c r="G11" s="235" t="s">
        <v>127</v>
      </c>
      <c r="H11" s="232"/>
      <c r="I11" s="233"/>
      <c r="J11" s="234"/>
      <c r="K11" s="232">
        <v>2712</v>
      </c>
      <c r="L11" s="234">
        <f aca="true" t="shared" si="1" ref="L11:L16">+I11/K11-1</f>
        <v>-1</v>
      </c>
    </row>
    <row r="12" spans="1:12" s="220" customFormat="1" ht="33.75" customHeight="1">
      <c r="A12" s="238"/>
      <c r="B12" s="236"/>
      <c r="C12" s="233"/>
      <c r="D12" s="234"/>
      <c r="E12" s="236"/>
      <c r="F12" s="236"/>
      <c r="G12" s="36"/>
      <c r="H12" s="232"/>
      <c r="I12" s="233"/>
      <c r="J12" s="234"/>
      <c r="K12" s="232"/>
      <c r="L12" s="234"/>
    </row>
    <row r="13" spans="1:12" s="220" customFormat="1" ht="33.75" customHeight="1">
      <c r="A13" s="36"/>
      <c r="B13" s="236"/>
      <c r="C13" s="233"/>
      <c r="D13" s="234"/>
      <c r="E13" s="236"/>
      <c r="F13" s="236"/>
      <c r="G13" s="36"/>
      <c r="H13" s="232"/>
      <c r="I13" s="233"/>
      <c r="J13" s="234"/>
      <c r="K13" s="232"/>
      <c r="L13" s="234"/>
    </row>
    <row r="14" spans="1:12" s="220" customFormat="1" ht="33.75" customHeight="1">
      <c r="A14" s="38" t="s">
        <v>128</v>
      </c>
      <c r="B14" s="232">
        <f>SUM(B7:B13)</f>
        <v>6146</v>
      </c>
      <c r="C14" s="233">
        <f aca="true" t="shared" si="2" ref="C14:I14">SUM(C7:C13)</f>
        <v>12510</v>
      </c>
      <c r="D14" s="234">
        <f>+C14/B14</f>
        <v>2.035</v>
      </c>
      <c r="E14" s="232">
        <f t="shared" si="2"/>
        <v>5464</v>
      </c>
      <c r="F14" s="234">
        <f>+C14/E14-1</f>
        <v>1.29</v>
      </c>
      <c r="G14" s="38" t="s">
        <v>129</v>
      </c>
      <c r="H14" s="232">
        <f t="shared" si="2"/>
        <v>6150</v>
      </c>
      <c r="I14" s="233">
        <f t="shared" si="2"/>
        <v>12481</v>
      </c>
      <c r="J14" s="234">
        <f>+I14/H14</f>
        <v>2.029</v>
      </c>
      <c r="K14" s="232">
        <f>SUM(K7:K13)</f>
        <v>5460</v>
      </c>
      <c r="L14" s="234">
        <f t="shared" si="1"/>
        <v>1.286</v>
      </c>
    </row>
    <row r="15" spans="1:12" s="220" customFormat="1" ht="33.75" customHeight="1">
      <c r="A15" s="36" t="s">
        <v>130</v>
      </c>
      <c r="B15" s="232">
        <v>4</v>
      </c>
      <c r="C15" s="233">
        <v>4</v>
      </c>
      <c r="D15" s="234"/>
      <c r="E15" s="232"/>
      <c r="F15" s="234"/>
      <c r="G15" s="36" t="s">
        <v>131</v>
      </c>
      <c r="H15" s="232">
        <f>+B16-H14</f>
        <v>0</v>
      </c>
      <c r="I15" s="233">
        <f>+C16-I14</f>
        <v>33</v>
      </c>
      <c r="J15" s="234"/>
      <c r="K15" s="232">
        <v>4</v>
      </c>
      <c r="L15" s="234"/>
    </row>
    <row r="16" spans="1:12" s="220" customFormat="1" ht="33.75" customHeight="1">
      <c r="A16" s="38" t="s">
        <v>132</v>
      </c>
      <c r="B16" s="232">
        <f>+B14+B15</f>
        <v>6150</v>
      </c>
      <c r="C16" s="233">
        <f aca="true" t="shared" si="3" ref="C16:I16">+C14+C15</f>
        <v>12514</v>
      </c>
      <c r="D16" s="234">
        <f>+C16/B16</f>
        <v>2.035</v>
      </c>
      <c r="E16" s="232">
        <f t="shared" si="3"/>
        <v>5464</v>
      </c>
      <c r="F16" s="234">
        <f>+C16/E16-1</f>
        <v>1.29</v>
      </c>
      <c r="G16" s="38" t="s">
        <v>133</v>
      </c>
      <c r="H16" s="232">
        <f t="shared" si="3"/>
        <v>6150</v>
      </c>
      <c r="I16" s="233">
        <f t="shared" si="3"/>
        <v>12514</v>
      </c>
      <c r="J16" s="234">
        <f>+I16/H16</f>
        <v>2.035</v>
      </c>
      <c r="K16" s="232">
        <f>+K14+K15</f>
        <v>5464</v>
      </c>
      <c r="L16" s="234">
        <f t="shared" si="1"/>
        <v>1.29</v>
      </c>
    </row>
    <row r="17" spans="2:14" ht="14.25">
      <c r="B17" s="220"/>
      <c r="C17" s="220"/>
      <c r="D17" s="220"/>
      <c r="E17" s="220"/>
      <c r="F17" s="220"/>
      <c r="H17" s="220"/>
      <c r="I17" s="220"/>
      <c r="J17" s="220"/>
      <c r="K17" s="220"/>
      <c r="L17" s="220"/>
      <c r="M17" s="220"/>
      <c r="N17" s="220"/>
    </row>
    <row r="18" spans="8:14" ht="14.25">
      <c r="H18" s="220"/>
      <c r="I18" s="220"/>
      <c r="J18" s="220"/>
      <c r="K18" s="220"/>
      <c r="L18" s="220"/>
      <c r="M18" s="220"/>
      <c r="N18" s="220"/>
    </row>
    <row r="19" spans="8:14" ht="14.25">
      <c r="H19" s="220"/>
      <c r="I19" s="220"/>
      <c r="J19" s="220"/>
      <c r="K19" s="220"/>
      <c r="L19" s="220"/>
      <c r="M19" s="220"/>
      <c r="N19" s="220"/>
    </row>
    <row r="20" spans="8:14" ht="14.25">
      <c r="H20" s="220"/>
      <c r="I20" s="220"/>
      <c r="J20" s="220"/>
      <c r="K20" s="220"/>
      <c r="L20" s="220"/>
      <c r="M20" s="220"/>
      <c r="N20" s="220"/>
    </row>
    <row r="21" spans="8:14" ht="14.25">
      <c r="H21" s="220"/>
      <c r="I21" s="220"/>
      <c r="J21" s="220"/>
      <c r="K21" s="220"/>
      <c r="L21" s="220"/>
      <c r="M21" s="220"/>
      <c r="N21" s="220"/>
    </row>
  </sheetData>
  <sheetProtection/>
  <mergeCells count="11">
    <mergeCell ref="A2:L2"/>
    <mergeCell ref="A4:F4"/>
    <mergeCell ref="G4:L4"/>
    <mergeCell ref="C5:D5"/>
    <mergeCell ref="I5:J5"/>
    <mergeCell ref="A5:A6"/>
    <mergeCell ref="B5:B6"/>
    <mergeCell ref="F5:F6"/>
    <mergeCell ref="G5:G6"/>
    <mergeCell ref="H5:H6"/>
    <mergeCell ref="L5:L6"/>
  </mergeCells>
  <printOptions horizontalCentered="1"/>
  <pageMargins left="0.16" right="0.16" top="0.59" bottom="0.39" header="0.51" footer="0.51"/>
  <pageSetup firstPageNumber="21" useFirstPageNumber="1" horizontalDpi="1200" verticalDpi="1200" orientation="landscape" paperSize="9" scale="95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Q9"/>
  <sheetViews>
    <sheetView showZeros="0" zoomScaleSheetLayoutView="100" workbookViewId="0" topLeftCell="A1">
      <selection activeCell="O14" sqref="O14"/>
    </sheetView>
  </sheetViews>
  <sheetFormatPr defaultColWidth="9.00390625" defaultRowHeight="14.25"/>
  <cols>
    <col min="1" max="1" width="26.375" style="2" customWidth="1"/>
    <col min="2" max="3" width="11.125" style="2" customWidth="1"/>
    <col min="4" max="4" width="12.375" style="2" customWidth="1"/>
    <col min="5" max="5" width="7.00390625" style="2" customWidth="1"/>
    <col min="6" max="6" width="10.125" style="2" customWidth="1"/>
    <col min="7" max="7" width="7.00390625" style="2" customWidth="1"/>
    <col min="8" max="8" width="11.125" style="2" customWidth="1"/>
    <col min="9" max="9" width="12.25390625" style="2" customWidth="1"/>
    <col min="10" max="10" width="7.00390625" style="2" customWidth="1"/>
    <col min="11" max="11" width="10.25390625" style="2" customWidth="1"/>
    <col min="12" max="12" width="7.00390625" style="2" customWidth="1"/>
    <col min="13" max="13" width="11.125" style="2" customWidth="1"/>
    <col min="14" max="16384" width="9.00390625" style="2" customWidth="1"/>
  </cols>
  <sheetData>
    <row r="1" spans="1:13" s="1" customFormat="1" ht="25.5" customHeight="1">
      <c r="A1" s="3" t="s">
        <v>134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0"/>
    </row>
    <row r="2" spans="1:17" ht="42.75" customHeight="1">
      <c r="A2" s="216" t="s">
        <v>135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1"/>
      <c r="O2" s="1"/>
      <c r="P2" s="1"/>
      <c r="Q2" s="1"/>
    </row>
    <row r="3" spans="1:13" s="1" customFormat="1" ht="25.5" customHeight="1">
      <c r="A3" s="6"/>
      <c r="B3" s="6"/>
      <c r="C3" s="6"/>
      <c r="D3" s="7"/>
      <c r="E3" s="7"/>
      <c r="F3" s="7"/>
      <c r="G3" s="7"/>
      <c r="H3" s="8"/>
      <c r="I3" s="7"/>
      <c r="J3" s="7"/>
      <c r="K3" s="7"/>
      <c r="L3" s="8"/>
      <c r="M3" s="21" t="s">
        <v>136</v>
      </c>
    </row>
    <row r="4" spans="1:13" s="1" customFormat="1" ht="27" customHeight="1">
      <c r="A4" s="9" t="s">
        <v>137</v>
      </c>
      <c r="B4" s="10" t="s">
        <v>138</v>
      </c>
      <c r="C4" s="11" t="s">
        <v>139</v>
      </c>
      <c r="D4" s="12"/>
      <c r="E4" s="12"/>
      <c r="F4" s="12"/>
      <c r="G4" s="13"/>
      <c r="H4" s="11" t="s">
        <v>140</v>
      </c>
      <c r="I4" s="12"/>
      <c r="J4" s="12"/>
      <c r="K4" s="12"/>
      <c r="L4" s="13"/>
      <c r="M4" s="10" t="s">
        <v>141</v>
      </c>
    </row>
    <row r="5" spans="1:13" s="1" customFormat="1" ht="46.5" customHeight="1">
      <c r="A5" s="14"/>
      <c r="B5" s="10"/>
      <c r="C5" s="10" t="s">
        <v>142</v>
      </c>
      <c r="D5" s="10" t="s">
        <v>143</v>
      </c>
      <c r="E5" s="10" t="s">
        <v>144</v>
      </c>
      <c r="F5" s="10" t="s">
        <v>91</v>
      </c>
      <c r="G5" s="10" t="s">
        <v>145</v>
      </c>
      <c r="H5" s="10" t="s">
        <v>142</v>
      </c>
      <c r="I5" s="10" t="s">
        <v>143</v>
      </c>
      <c r="J5" s="10" t="s">
        <v>144</v>
      </c>
      <c r="K5" s="10" t="s">
        <v>91</v>
      </c>
      <c r="L5" s="10" t="s">
        <v>145</v>
      </c>
      <c r="M5" s="10"/>
    </row>
    <row r="6" spans="1:13" s="1" customFormat="1" ht="61.5" customHeight="1">
      <c r="A6" s="15" t="s">
        <v>146</v>
      </c>
      <c r="B6" s="217">
        <v>8385</v>
      </c>
      <c r="C6" s="217">
        <v>24779</v>
      </c>
      <c r="D6" s="16">
        <v>24326</v>
      </c>
      <c r="E6" s="218">
        <f aca="true" t="shared" si="0" ref="E6:E9">+D6/C6</f>
        <v>0.982</v>
      </c>
      <c r="F6" s="217">
        <v>21562</v>
      </c>
      <c r="G6" s="218">
        <f aca="true" t="shared" si="1" ref="G6:G9">+D6/F6-1</f>
        <v>0.128</v>
      </c>
      <c r="H6" s="217">
        <v>24771</v>
      </c>
      <c r="I6" s="16">
        <v>22416</v>
      </c>
      <c r="J6" s="218">
        <f aca="true" t="shared" si="2" ref="J6:J9">+I6/H6</f>
        <v>0.905</v>
      </c>
      <c r="K6" s="217">
        <v>23651</v>
      </c>
      <c r="L6" s="218">
        <f aca="true" t="shared" si="3" ref="L6:L9">+I6/K6-1</f>
        <v>-0.052</v>
      </c>
      <c r="M6" s="217">
        <f>+B6+D6-I6</f>
        <v>10295</v>
      </c>
    </row>
    <row r="7" spans="1:13" s="1" customFormat="1" ht="61.5" customHeight="1">
      <c r="A7" s="15" t="s">
        <v>147</v>
      </c>
      <c r="B7" s="217">
        <v>14837</v>
      </c>
      <c r="C7" s="217">
        <v>14131</v>
      </c>
      <c r="D7" s="16">
        <v>15585</v>
      </c>
      <c r="E7" s="218">
        <f t="shared" si="0"/>
        <v>1.103</v>
      </c>
      <c r="F7" s="217">
        <v>13133</v>
      </c>
      <c r="G7" s="218">
        <f t="shared" si="1"/>
        <v>0.187</v>
      </c>
      <c r="H7" s="217">
        <v>11336</v>
      </c>
      <c r="I7" s="16">
        <v>12315</v>
      </c>
      <c r="J7" s="218">
        <f t="shared" si="2"/>
        <v>1.086</v>
      </c>
      <c r="K7" s="217">
        <v>10700</v>
      </c>
      <c r="L7" s="218">
        <f t="shared" si="3"/>
        <v>0.151</v>
      </c>
      <c r="M7" s="217">
        <f>+B7+D7-I7</f>
        <v>18107</v>
      </c>
    </row>
    <row r="8" spans="1:13" s="1" customFormat="1" ht="61.5" customHeight="1">
      <c r="A8" s="15"/>
      <c r="B8" s="217"/>
      <c r="C8" s="217"/>
      <c r="D8" s="16"/>
      <c r="E8" s="218"/>
      <c r="F8" s="217"/>
      <c r="G8" s="218"/>
      <c r="H8" s="217"/>
      <c r="I8" s="16"/>
      <c r="J8" s="218"/>
      <c r="K8" s="217"/>
      <c r="L8" s="218"/>
      <c r="M8" s="217"/>
    </row>
    <row r="9" spans="1:13" s="1" customFormat="1" ht="61.5" customHeight="1">
      <c r="A9" s="18" t="s">
        <v>148</v>
      </c>
      <c r="B9" s="217">
        <f aca="true" t="shared" si="4" ref="B9:F9">SUM(B6:B8)</f>
        <v>23222</v>
      </c>
      <c r="C9" s="217">
        <f t="shared" si="4"/>
        <v>38910</v>
      </c>
      <c r="D9" s="217">
        <f t="shared" si="4"/>
        <v>39911</v>
      </c>
      <c r="E9" s="218">
        <f t="shared" si="0"/>
        <v>1.026</v>
      </c>
      <c r="F9" s="217">
        <f t="shared" si="4"/>
        <v>34695</v>
      </c>
      <c r="G9" s="218">
        <f t="shared" si="1"/>
        <v>0.15</v>
      </c>
      <c r="H9" s="217">
        <f aca="true" t="shared" si="5" ref="H9:K9">SUM(H6:H8)</f>
        <v>36107</v>
      </c>
      <c r="I9" s="217">
        <f t="shared" si="5"/>
        <v>34731</v>
      </c>
      <c r="J9" s="218">
        <f t="shared" si="2"/>
        <v>0.962</v>
      </c>
      <c r="K9" s="217">
        <f t="shared" si="5"/>
        <v>34351</v>
      </c>
      <c r="L9" s="218">
        <f t="shared" si="3"/>
        <v>0.011</v>
      </c>
      <c r="M9" s="217">
        <f>SUM(M6:M8)</f>
        <v>28402</v>
      </c>
    </row>
  </sheetData>
  <sheetProtection selectLockedCells="1" selectUnlockedCells="1"/>
  <mergeCells count="6">
    <mergeCell ref="A2:M2"/>
    <mergeCell ref="C4:G4"/>
    <mergeCell ref="H4:L4"/>
    <mergeCell ref="A4:A5"/>
    <mergeCell ref="B4:B5"/>
    <mergeCell ref="M4:M5"/>
  </mergeCells>
  <printOptions horizontalCentered="1"/>
  <pageMargins left="0.35" right="0.35" top="0.79" bottom="0.79" header="0.51" footer="0.51"/>
  <pageSetup firstPageNumber="22" useFirstPageNumber="1" fitToHeight="0" horizontalDpi="600" verticalDpi="600" orientation="landscape" paperSize="9" scale="90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0"/>
  <sheetViews>
    <sheetView zoomScaleSheetLayoutView="130" workbookViewId="0" topLeftCell="A7">
      <selection activeCell="B15" sqref="B15"/>
    </sheetView>
  </sheetViews>
  <sheetFormatPr defaultColWidth="9.00390625" defaultRowHeight="14.25"/>
  <cols>
    <col min="1" max="1" width="7.00390625" style="0" customWidth="1"/>
    <col min="2" max="2" width="68.50390625" style="0" customWidth="1"/>
  </cols>
  <sheetData>
    <row r="3" ht="20.25">
      <c r="A3" s="207" t="s">
        <v>149</v>
      </c>
    </row>
    <row r="4" ht="60" customHeight="1"/>
    <row r="5" ht="25.5">
      <c r="B5" s="208" t="s">
        <v>150</v>
      </c>
    </row>
    <row r="6" ht="18.75" customHeight="1">
      <c r="B6" s="208"/>
    </row>
    <row r="7" ht="25.5" customHeight="1">
      <c r="B7" s="209" t="s">
        <v>151</v>
      </c>
    </row>
    <row r="8" ht="49.5" customHeight="1">
      <c r="B8" s="94"/>
    </row>
    <row r="9" spans="2:6" ht="20.25" customHeight="1">
      <c r="B9" s="210" t="s">
        <v>152</v>
      </c>
      <c r="C9" s="211"/>
      <c r="D9" s="211"/>
      <c r="E9" s="211"/>
      <c r="F9" s="211"/>
    </row>
    <row r="10" ht="20.25" customHeight="1">
      <c r="B10" s="212"/>
    </row>
    <row r="11" spans="2:6" ht="20.25" customHeight="1">
      <c r="B11" s="210" t="s">
        <v>153</v>
      </c>
      <c r="C11" s="211"/>
      <c r="D11" s="211"/>
      <c r="E11" s="211"/>
      <c r="F11" s="211"/>
    </row>
    <row r="12" ht="20.25" customHeight="1">
      <c r="B12" s="212"/>
    </row>
    <row r="13" spans="2:6" ht="20.25" customHeight="1">
      <c r="B13" s="210" t="s">
        <v>154</v>
      </c>
      <c r="C13" s="211"/>
      <c r="D13" s="211"/>
      <c r="E13" s="211"/>
      <c r="F13" s="211"/>
    </row>
    <row r="14" spans="2:6" ht="20.25" customHeight="1">
      <c r="B14" s="210"/>
      <c r="C14" s="211"/>
      <c r="D14" s="211"/>
      <c r="E14" s="211"/>
      <c r="F14" s="211"/>
    </row>
    <row r="15" spans="2:6" ht="20.25" customHeight="1">
      <c r="B15" s="210" t="s">
        <v>155</v>
      </c>
      <c r="C15" s="211"/>
      <c r="D15" s="211"/>
      <c r="E15" s="211"/>
      <c r="F15" s="211"/>
    </row>
    <row r="16" spans="2:6" ht="20.25" customHeight="1">
      <c r="B16" s="210"/>
      <c r="C16" s="211"/>
      <c r="D16" s="211"/>
      <c r="E16" s="211"/>
      <c r="F16" s="211"/>
    </row>
    <row r="17" spans="2:6" ht="20.25" customHeight="1">
      <c r="B17" s="210" t="s">
        <v>156</v>
      </c>
      <c r="C17" s="211"/>
      <c r="D17" s="211"/>
      <c r="E17" s="211"/>
      <c r="F17" s="211"/>
    </row>
    <row r="18" spans="2:6" ht="20.25" customHeight="1">
      <c r="B18" s="210"/>
      <c r="C18" s="211"/>
      <c r="D18" s="211"/>
      <c r="E18" s="211"/>
      <c r="F18" s="211"/>
    </row>
    <row r="19" spans="2:6" ht="20.25" customHeight="1">
      <c r="B19" s="210" t="s">
        <v>157</v>
      </c>
      <c r="C19" s="211"/>
      <c r="D19" s="211"/>
      <c r="E19" s="211"/>
      <c r="F19" s="211"/>
    </row>
    <row r="20" ht="20.25" customHeight="1">
      <c r="B20" s="212"/>
    </row>
    <row r="21" spans="2:6" ht="20.25" customHeight="1">
      <c r="B21" s="210" t="s">
        <v>158</v>
      </c>
      <c r="C21" s="211"/>
      <c r="D21" s="211"/>
      <c r="E21" s="211"/>
      <c r="F21" s="211"/>
    </row>
    <row r="22" ht="20.25" customHeight="1">
      <c r="B22" s="212"/>
    </row>
    <row r="23" spans="2:5" ht="20.25" customHeight="1">
      <c r="B23" s="213" t="s">
        <v>159</v>
      </c>
      <c r="C23" s="214"/>
      <c r="D23" s="214"/>
      <c r="E23" s="214"/>
    </row>
    <row r="24" ht="20.25" customHeight="1">
      <c r="B24" s="212"/>
    </row>
    <row r="25" spans="2:6" ht="20.25" customHeight="1">
      <c r="B25" s="210" t="s">
        <v>160</v>
      </c>
      <c r="C25" s="211"/>
      <c r="D25" s="211"/>
      <c r="E25" s="211"/>
      <c r="F25" s="211"/>
    </row>
    <row r="26" ht="20.25" customHeight="1">
      <c r="B26" s="212"/>
    </row>
    <row r="27" spans="2:6" ht="20.25" customHeight="1">
      <c r="B27" s="210" t="s">
        <v>161</v>
      </c>
      <c r="C27" s="211"/>
      <c r="D27" s="211"/>
      <c r="E27" s="211"/>
      <c r="F27" s="211"/>
    </row>
    <row r="28" ht="20.25" customHeight="1">
      <c r="B28" s="215"/>
    </row>
    <row r="29" ht="14.25">
      <c r="B29" s="94"/>
    </row>
    <row r="30" ht="14.25">
      <c r="B30" s="94"/>
    </row>
  </sheetData>
  <sheetProtection/>
  <printOptions horizontalCentered="1"/>
  <pageMargins left="0.79" right="0.75" top="0.79" bottom="0.79" header="0" footer="0.59"/>
  <pageSetup firstPageNumber="23" useFirstPageNumber="1" fitToHeight="1" fitToWidth="1"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ytczj</dc:creator>
  <cp:keywords/>
  <dc:description/>
  <cp:lastModifiedBy>MC SYSTEM</cp:lastModifiedBy>
  <cp:lastPrinted>2019-12-11T14:57:55Z</cp:lastPrinted>
  <dcterms:created xsi:type="dcterms:W3CDTF">2010-01-01T08:09:19Z</dcterms:created>
  <dcterms:modified xsi:type="dcterms:W3CDTF">2020-01-07T13:03:32Z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