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tabRatio="949" firstSheet="1" activeTab="8"/>
  </bookViews>
  <sheets>
    <sheet name="0000000" sheetId="1" state="veryHidden" r:id="rId1"/>
    <sheet name="附件一" sheetId="2" r:id="rId2"/>
    <sheet name="21一般收入" sheetId="3" r:id="rId3"/>
    <sheet name="21一般支出" sheetId="4" r:id="rId4"/>
    <sheet name="21基金收入" sheetId="5" r:id="rId5"/>
    <sheet name="21基金支出" sheetId="6" r:id="rId6"/>
    <sheet name="21地方国有资本经营预算执行表" sheetId="7" r:id="rId7"/>
    <sheet name="21社保基金预算执行表" sheetId="8" r:id="rId8"/>
    <sheet name="21债务情况表" sheetId="9" r:id="rId9"/>
    <sheet name="附件二" sheetId="10" r:id="rId10"/>
    <sheet name="22一般收入" sheetId="11" r:id="rId11"/>
    <sheet name="22一般支出（功能科目）" sheetId="12" r:id="rId12"/>
    <sheet name="22一般支出（政府经济分类）" sheetId="13" r:id="rId13"/>
    <sheet name="22县级“三保”支出需求情况表 （总）" sheetId="14" r:id="rId14"/>
    <sheet name="22县级“三保”支出预算汇总表" sheetId="15" r:id="rId15"/>
    <sheet name="22县级“三保”支出预算财力安排情况表" sheetId="16" r:id="rId16"/>
    <sheet name="22基金收入" sheetId="17" r:id="rId17"/>
    <sheet name="22基金支出" sheetId="18" r:id="rId18"/>
    <sheet name="22国有资本经营预算表" sheetId="19" r:id="rId19"/>
    <sheet name="22社保基金预算表" sheetId="20" r:id="rId20"/>
  </sheets>
  <externalReferences>
    <externalReference r:id="rId23"/>
    <externalReference r:id="rId24"/>
    <externalReference r:id="rId25"/>
  </externalReferences>
  <definedNames>
    <definedName name="_xlnm.Print_Area" localSheetId="6">'21地方国有资本经营预算执行表'!$A$1:$L$16</definedName>
    <definedName name="_xlnm.Print_Area" localSheetId="4">'21基金收入'!$A$1:$F$13</definedName>
    <definedName name="_xlnm.Print_Area" localSheetId="5">'21基金支出'!$A$1:$E$22</definedName>
    <definedName name="_xlnm.Print_Area" localSheetId="7">'21社保基金预算执行表'!$A$1:$M$12</definedName>
    <definedName name="_xlnm.Print_Area" localSheetId="2">'21一般收入'!$A$1:$F$31</definedName>
    <definedName name="_xlnm.Print_Area" localSheetId="3">'21一般支出'!$A$1:$F$29</definedName>
    <definedName name="_xlnm.Print_Area" localSheetId="18">'22国有资本经营预算表'!$A$1:$K$59</definedName>
    <definedName name="_xlnm.Print_Area" localSheetId="16">'22基金收入'!$A$1:$E$13</definedName>
    <definedName name="_xlnm.Print_Area" localSheetId="17">'22基金支出'!$A$1:$I$17</definedName>
    <definedName name="_xlnm.Print_Area" localSheetId="19">'22社保基金预算表'!$A$1:$J$12</definedName>
    <definedName name="_xlnm.Print_Area" localSheetId="10">'22一般收入'!$A$1:$E$31</definedName>
    <definedName name="_xlnm.Print_Area" localSheetId="11">'22一般支出（功能科目）'!$A$1:$I$35</definedName>
    <definedName name="_xlnm.Print_Area" localSheetId="12">'22一般支出（政府经济分类）'!$A$1:$C$80</definedName>
    <definedName name="_xlnm.Print_Area" localSheetId="9">'附件二'!$A$1:$B$28</definedName>
    <definedName name="_xlnm.Print_Area" localSheetId="1">'附件一'!$A$1:$C$23</definedName>
    <definedName name="_xlnm.Print_Titles" localSheetId="4">'21基金收入'!$1:$4</definedName>
    <definedName name="_xlnm.Print_Titles" localSheetId="5">'21基金支出'!$1:$4</definedName>
    <definedName name="_xlnm.Print_Titles" localSheetId="2">'21一般收入'!$1:$4</definedName>
    <definedName name="_xlnm.Print_Titles" localSheetId="18">'22国有资本经营预算表'!$4:$4</definedName>
    <definedName name="_xlnm.Print_Titles" localSheetId="16">'22基金收入'!$1:$4</definedName>
    <definedName name="_xlnm.Print_Titles" localSheetId="17">'22基金支出'!$1:$4</definedName>
    <definedName name="_xlnm.Print_Titles" localSheetId="11">'22一般支出（功能科目）'!$1:$4</definedName>
    <definedName name="_xlnm.Print_Titles" localSheetId="12">'22一般支出（政府经济分类）'!$4:$4</definedName>
    <definedName name="_xlnm.Print_Titles">#N/A</definedName>
    <definedName name="收入科目" localSheetId="7">'[1]收入科目表'!$E$6:$E$45</definedName>
    <definedName name="收入科目" localSheetId="19">'[1]收入科目表'!$E$6:$E$45</definedName>
    <definedName name="收入科目">'[1]收入科目表'!$E$6:$E$45</definedName>
    <definedName name="支出科目" localSheetId="7">'[1]支出科目表'!$D$6:$D$67</definedName>
    <definedName name="支出科目" localSheetId="19">'[1]支出科目表'!$D$6:$D$67</definedName>
    <definedName name="支出科目">'[1]支出科目表'!$D$6:$D$67</definedName>
    <definedName name="总表">#N/A</definedName>
    <definedName name="_xlnm.Print_Titles" localSheetId="13">'22县级“三保”支出需求情况表 （总）'!$4:$4</definedName>
    <definedName name="_xlnm.Print_Titles" localSheetId="14">'22县级“三保”支出预算汇总表'!$4:$4</definedName>
    <definedName name="_xlnm.Print_Area" localSheetId="13">'22县级“三保”支出需求情况表 （总）'!$A$1:$F$37</definedName>
    <definedName name="_xlnm.Print_Area" localSheetId="14">'22县级“三保”支出预算汇总表'!$A$1:$D$27</definedName>
    <definedName name="_xlnm.Print_Area" localSheetId="15">'22县级“三保”支出预算财力安排情况表'!$A$1:$K$26</definedName>
    <definedName name="_xlnm.Print_Titles" localSheetId="15">'22县级“三保”支出预算财力安排情况表'!$4:$5</definedName>
    <definedName name="_xlnm.Print_Area" localSheetId="8">'21债务情况表'!$A$1:$C$60</definedName>
    <definedName name="_xlnm.Print_Titles" localSheetId="8">'21债务情况表'!$4:$4</definedName>
  </definedNames>
  <calcPr fullCalcOnLoad="1" fullPrecision="0"/>
</workbook>
</file>

<file path=xl/comments19.xml><?xml version="1.0" encoding="utf-8"?>
<comments xmlns="http://schemas.openxmlformats.org/spreadsheetml/2006/main">
  <authors>
    <author>Administrator</author>
  </authors>
  <commentList>
    <comment ref="C27" authorId="0">
      <text>
        <r>
          <rPr>
            <sz val="9"/>
            <rFont val="宋体"/>
            <family val="0"/>
          </rPr>
          <t>为取整，云除合计尾数0.35</t>
        </r>
      </text>
    </comment>
  </commentList>
</comments>
</file>

<file path=xl/sharedStrings.xml><?xml version="1.0" encoding="utf-8"?>
<sst xmlns="http://schemas.openxmlformats.org/spreadsheetml/2006/main" count="998" uniqueCount="504">
  <si>
    <t>附件一</t>
  </si>
  <si>
    <t xml:space="preserve">  永泰县2021年预算执行情况表目录</t>
  </si>
  <si>
    <t>　　1．永泰县2021年一般公共预算收入执行情况表</t>
  </si>
  <si>
    <t>　　2．永泰县2021年一般公共预算支出执行情况表</t>
  </si>
  <si>
    <t>　　3．永泰县2021年基金预算收入执行情况表</t>
  </si>
  <si>
    <t>　　4．永泰县2021年基金预算支出执行情况表</t>
  </si>
  <si>
    <t>　　5．永泰县2021年国有资本经营预算执行情况表</t>
  </si>
  <si>
    <t>　　6．永泰县2021年社保基金预算执行情况表</t>
  </si>
  <si>
    <t>　　7．永泰县2021年地方政府债务情况表</t>
  </si>
  <si>
    <t>表1</t>
  </si>
  <si>
    <t>永泰县2021年一般公共预算收入执行情况表</t>
  </si>
  <si>
    <t>单位：万元</t>
  </si>
  <si>
    <t>项    目</t>
  </si>
  <si>
    <t>预算数</t>
  </si>
  <si>
    <t>预计完成数</t>
  </si>
  <si>
    <t>上年
完成数</t>
  </si>
  <si>
    <t>增长%</t>
  </si>
  <si>
    <t>金额</t>
  </si>
  <si>
    <t>完成%</t>
  </si>
  <si>
    <t xml:space="preserve">一、地方一般公共预算收入 </t>
  </si>
  <si>
    <t>1、税收收入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</si>
  <si>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</si>
  <si>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</si>
  <si>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</si>
  <si>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</si>
  <si>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</si>
  <si>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</si>
  <si>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</si>
  <si>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</si>
  <si>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</si>
  <si>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</si>
  <si>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</si>
  <si>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</si>
  <si>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</si>
  <si>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2、非税收入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</si>
  <si>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</si>
  <si>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</si>
  <si>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</si>
  <si>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</si>
  <si>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</si>
  <si>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</si>
  <si>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</si>
  <si>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</si>
  <si>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>二、中央一般公共预算收入</t>
  </si>
  <si>
    <t>三、一般公共预算总收入</t>
  </si>
  <si>
    <t>表2</t>
  </si>
  <si>
    <t>永泰县2021年一般公共预算支出执行情况表</t>
  </si>
  <si>
    <t>2020年
支出数　</t>
  </si>
  <si>
    <t>2021年预计</t>
  </si>
  <si>
    <t>增减说明</t>
  </si>
  <si>
    <t>支出数</t>
  </si>
  <si>
    <t>增减额</t>
  </si>
  <si>
    <t>增减%</t>
  </si>
  <si>
    <t>一般公共预算支出合计</t>
  </si>
  <si>
    <t xml:space="preserve">   201一般公共服务支出</t>
  </si>
  <si>
    <t>主要是压缩一般性支出减少</t>
  </si>
  <si>
    <t xml:space="preserve">   203国防支出</t>
  </si>
  <si>
    <t>主要是征兵及民兵支出增加</t>
  </si>
  <si>
    <t>八项支出</t>
  </si>
  <si>
    <t xml:space="preserve">   204公共安全支出</t>
  </si>
  <si>
    <t xml:space="preserve">   205教育支出</t>
  </si>
  <si>
    <t>主要是项目建设及上级补助增加</t>
  </si>
  <si>
    <t>民生支出</t>
  </si>
  <si>
    <t xml:space="preserve">   206科学技术支出</t>
  </si>
  <si>
    <t>主要是上级一次性补助减少</t>
  </si>
  <si>
    <t xml:space="preserve">   207文化旅游体育与传媒支出</t>
  </si>
  <si>
    <t>上级补助及项目业务经费减少</t>
  </si>
  <si>
    <t xml:space="preserve">   208社会保障和就业支出</t>
  </si>
  <si>
    <t xml:space="preserve">   210卫生健康支出</t>
  </si>
  <si>
    <t>疫情防控等一次性上级补助及项目建设减少</t>
  </si>
  <si>
    <t xml:space="preserve">   211节能环保支出</t>
  </si>
  <si>
    <t>一次性上级补助减少</t>
  </si>
  <si>
    <t xml:space="preserve">   212城乡社区支出</t>
  </si>
  <si>
    <t>一次性项目建设及上级补助减少</t>
  </si>
  <si>
    <t xml:space="preserve">   213农林水支出</t>
  </si>
  <si>
    <t>主要是省级扶贫县债券资金1亿元等一次性项目建设及上级补助减少</t>
  </si>
  <si>
    <t xml:space="preserve">   214交通运输支出</t>
  </si>
  <si>
    <t>项目建设及上级补助增加</t>
  </si>
  <si>
    <t xml:space="preserve">   215资源勘探信息等支出</t>
  </si>
  <si>
    <t>中海创公司补助一次性上级补助增加</t>
  </si>
  <si>
    <t xml:space="preserve">   216商业服务业等支出</t>
  </si>
  <si>
    <t xml:space="preserve">   217金融支出</t>
  </si>
  <si>
    <t>金融防控一次性补助增加</t>
  </si>
  <si>
    <t xml:space="preserve">   219援助其他地区支出</t>
  </si>
  <si>
    <t>援疆援藏支出科目规范调整</t>
  </si>
  <si>
    <t xml:space="preserve">   220自然资源海洋气象等支出</t>
  </si>
  <si>
    <t xml:space="preserve">   221住房保障支出</t>
  </si>
  <si>
    <t>主要是安置房项目债券资金及上级补助减少</t>
  </si>
  <si>
    <t xml:space="preserve">   222粮油物资储备支出</t>
  </si>
  <si>
    <t>主要是应急物资支出增加</t>
  </si>
  <si>
    <t xml:space="preserve">   224灾害防治及应急管理支出</t>
  </si>
  <si>
    <t xml:space="preserve">   229其他支出</t>
  </si>
  <si>
    <t xml:space="preserve">   232债务付息支出</t>
  </si>
  <si>
    <t>2021年上级贴息补助1921万元科目转列扶贫支出，导致该科目支出减少。</t>
  </si>
  <si>
    <t xml:space="preserve">   233债务发行费用支出</t>
  </si>
  <si>
    <t>主要是债券发行量减少</t>
  </si>
  <si>
    <t>表3</t>
  </si>
  <si>
    <t>永泰县2021年基金预算收入执行情况表</t>
  </si>
  <si>
    <t>上年
同期</t>
  </si>
  <si>
    <t>增长
（%）</t>
  </si>
  <si>
    <t>完成
（%）</t>
  </si>
  <si>
    <t>一、政府性基金收入</t>
  </si>
  <si>
    <t>国有土地使用权出让金收入</t>
  </si>
  <si>
    <t>国有土地收益基金收入</t>
  </si>
  <si>
    <t>农业土地开发资金收入</t>
  </si>
  <si>
    <t>城市基础设施配套费收入</t>
  </si>
  <si>
    <t>污水处理费收入</t>
  </si>
  <si>
    <t>彩票公益金收入</t>
  </si>
  <si>
    <t>其他政府性基金收入</t>
  </si>
  <si>
    <t>表4</t>
  </si>
  <si>
    <t>永泰县2021年基金预算支出执行情况表</t>
  </si>
  <si>
    <t>项          目</t>
  </si>
  <si>
    <t>一、政府性基金支出合计</t>
  </si>
  <si>
    <t xml:space="preserve"> 20707国家电影事业发展专项资金安排的支出</t>
  </si>
  <si>
    <t xml:space="preserve"> 20822大中型水库移民后期扶持基金支出</t>
  </si>
  <si>
    <t xml:space="preserve"> 20823小型水库移民扶助基金支出</t>
  </si>
  <si>
    <t xml:space="preserve"> 21208国有土地使用权出让收入安排的支出</t>
  </si>
  <si>
    <t xml:space="preserve"> 21210国有土地收益基金支出</t>
  </si>
  <si>
    <t xml:space="preserve"> 21211农业土地开发资金支出</t>
  </si>
  <si>
    <t>21213城市基础设施配套费安排的支出</t>
  </si>
  <si>
    <t>21214污水处理费收入安排的支出</t>
  </si>
  <si>
    <t>21366大中型水库库区基金安排的支出</t>
  </si>
  <si>
    <t>21369国家重大水利工程建设基金安排的支出</t>
  </si>
  <si>
    <t>21471政府收费公路专项债券收入安排的支出</t>
  </si>
  <si>
    <t>22904其他政府性基金及对应专项债务收入安排的支出</t>
  </si>
  <si>
    <t>22960彩票公益金安排的支出</t>
  </si>
  <si>
    <t>23204地方政府专项债务付息支出</t>
  </si>
  <si>
    <t>23304地方政府专项债务发行费用支出</t>
  </si>
  <si>
    <t>23401基础设施建设（抗疫特别国债安排的支出）</t>
  </si>
  <si>
    <t>表5</t>
  </si>
  <si>
    <t>永泰县2021年国有资本经营预算执行情况表</t>
  </si>
  <si>
    <t>收          入</t>
  </si>
  <si>
    <t>支          出</t>
  </si>
  <si>
    <t>项        目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</si>
  <si>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</si>
  <si>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</si>
  <si>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</si>
  <si>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</si>
  <si>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</si>
  <si>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</si>
  <si>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</si>
  <si>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</si>
  <si>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五、其他国有资本
经营预算收入</t>
  </si>
  <si>
    <t>五、其他国有资本经营预算支出</t>
  </si>
  <si>
    <t>本年收入合计</t>
  </si>
  <si>
    <t>本年支出合计</t>
  </si>
  <si>
    <t>上年结转</t>
  </si>
  <si>
    <t>结转下年</t>
  </si>
  <si>
    <t>上级补助</t>
  </si>
  <si>
    <t>收 入 总 计</t>
  </si>
  <si>
    <t>支 出 总 计</t>
  </si>
  <si>
    <t>表6</t>
  </si>
  <si>
    <t>永泰县2021年社保基金预算执行情况表</t>
  </si>
  <si>
    <t>单位:万元</t>
  </si>
  <si>
    <t>险  种</t>
  </si>
  <si>
    <t>2020年
收支结余</t>
  </si>
  <si>
    <t>基金收入预计</t>
  </si>
  <si>
    <t>基金支出预计</t>
  </si>
  <si>
    <t>2021年
收支结余</t>
  </si>
  <si>
    <t>2021年
预算数</t>
  </si>
  <si>
    <t>2021年
完成数</t>
  </si>
  <si>
    <t>完成
％</t>
  </si>
  <si>
    <t>增减
％</t>
  </si>
  <si>
    <t>机关事业单位养老保险基金</t>
  </si>
  <si>
    <t xml:space="preserve">    其中：保险费收入</t>
  </si>
  <si>
    <t xml:space="preserve">          财政补贴收入</t>
  </si>
  <si>
    <t>城乡居民社会养老保险基金</t>
  </si>
  <si>
    <t>合   计</t>
  </si>
  <si>
    <t>表7</t>
  </si>
  <si>
    <t>永泰县2021年地方政府债务情况表</t>
  </si>
  <si>
    <t>项目内容</t>
  </si>
  <si>
    <t>备注</t>
  </si>
  <si>
    <t>一、政府债务余额情况</t>
  </si>
  <si>
    <t>2020年末债务余额</t>
  </si>
  <si>
    <t>　其中：政府负有偿还责任的债务</t>
  </si>
  <si>
    <t>　　　　　其中：一般债务</t>
  </si>
  <si>
    <t>　　　　　　　　　其中：外债转贷</t>
  </si>
  <si>
    <t>　　　　　　　　专项债务</t>
  </si>
  <si>
    <t>　　　　　　　　　其中：土地储备专债</t>
  </si>
  <si>
    <t>　　　　　　　　　　　　收费公路专债</t>
  </si>
  <si>
    <t>　　　　政府负有担保责任的债务</t>
  </si>
  <si>
    <t>　　　　政府可能承担一定救助责任的债务</t>
  </si>
  <si>
    <t>2021年新增债务额</t>
  </si>
  <si>
    <t>2021年偿还债务本金</t>
  </si>
  <si>
    <t>2021年末债务余额</t>
  </si>
  <si>
    <t>二、政府债务限额情况</t>
  </si>
  <si>
    <t>2020年债务限额</t>
  </si>
  <si>
    <t>　其中：一般债务限额</t>
  </si>
  <si>
    <t>　　　　　其中：外债转贷限额</t>
  </si>
  <si>
    <t>　　　　专项债务限额</t>
  </si>
  <si>
    <t>　　　　　其中：土地储备专债限额</t>
  </si>
  <si>
    <t>　　　　　　　　收费公路专债限额</t>
  </si>
  <si>
    <t>2021年新增债务限额</t>
  </si>
  <si>
    <t>2021年债务限额</t>
  </si>
  <si>
    <t>附件二</t>
  </si>
  <si>
    <t>　永泰县2022年预算收支预期表目录</t>
  </si>
  <si>
    <t>　　　　　 　 　　（草案）</t>
  </si>
  <si>
    <t>1．2022年一般公共预算收入预期表</t>
  </si>
  <si>
    <t>2．2022年一般公共预算支出情况表</t>
  </si>
  <si>
    <t>3．2022年本级一般公共预算支出政府经济分类情况表</t>
  </si>
  <si>
    <t>4．2022年县级“三保”支出省定标准需求情况表</t>
  </si>
  <si>
    <t>5．2022年“三保”支出预算安排情况表</t>
  </si>
  <si>
    <t>6．2022年县级“三保”支出预算财力来源分配表</t>
  </si>
  <si>
    <t>7．2022年基金预算收入预期表</t>
  </si>
  <si>
    <t>8．2022年基金预算支出情况表</t>
  </si>
  <si>
    <t>9．2022年国有资本经营预算收支情况表</t>
  </si>
  <si>
    <t>10．2022年社保基金预算收支情况表</t>
  </si>
  <si>
    <t>永泰县2022年一般公共预算收入预期表</t>
  </si>
  <si>
    <t>2021年
预计完成数</t>
  </si>
  <si>
    <t>2022年预算数　</t>
  </si>
  <si>
    <t>收入数</t>
  </si>
  <si>
    <t>比增%</t>
  </si>
  <si>
    <t>一、地方一般公共预算收入</t>
  </si>
  <si>
    <t>2021年</t>
  </si>
  <si>
    <t>2022年</t>
  </si>
  <si>
    <t>　　　其中：教育费附加收入</t>
  </si>
  <si>
    <t>从地方土地出让收益计提的教育资金收入</t>
  </si>
  <si>
    <t>农田水利建设资金收入</t>
  </si>
  <si>
    <t>残疾人就业保障金收入</t>
  </si>
  <si>
    <t>森林植被恢复费收入</t>
  </si>
  <si>
    <t>永泰县2022年一般公共预算支出情况表</t>
  </si>
  <si>
    <t>2021年预算数</t>
  </si>
  <si>
    <t>支出数　</t>
  </si>
  <si>
    <t>其中：</t>
  </si>
  <si>
    <t>剔除上级
项目补助
后增减额</t>
  </si>
  <si>
    <t>同口径　
增长%</t>
  </si>
  <si>
    <t>可统筹的
财力安排</t>
  </si>
  <si>
    <t>项目转移支
付补助安排</t>
  </si>
  <si>
    <t xml:space="preserve">   227预备费</t>
  </si>
  <si>
    <t>　说明：1.201一般公共服务支出减少18.9%、204公共安全支出减少17.1%、206科学技术支出减少26.5%、207文化旅游体育与传媒支出减少26.9%、</t>
  </si>
  <si>
    <t>　　　　　216商业服务业等支出减少20.1%、220自然资源海洋气象等支出减少8.7%，主要是因财力不足，压减绩效奖金预算及业务运转等一般性</t>
  </si>
  <si>
    <t>　　　　　支出预算，以及提租补贴和住房公积金缴费支出科目规范调整；203国防支出增加98.4%，主要是防空地下室易地建设专项等支出增加；</t>
  </si>
  <si>
    <t>　　　　　212城乡社区支出增加164.6%，主要是购买金融大厦房产资金一次性支出增加；221住房保障支出增加6528.3%，主要是提租补贴和住房</t>
  </si>
  <si>
    <t>　　　　　公积金缴费支出科目规范调整增加3897万元。</t>
  </si>
  <si>
    <t>　　　　2.安排预备费3500万元，增加500万元，用于新冠肺炎疫情防控、应急突发事件处理等增加的支出。</t>
  </si>
  <si>
    <t>　　　　3.另外由本级一般公共预算财力安排的一般债务还本支出15,000万元，单独科目反映，不列入上述表内。</t>
  </si>
  <si>
    <t>永泰县2022年一般公共预算支出政府经济分类情况表</t>
  </si>
  <si>
    <t>项   目</t>
  </si>
  <si>
    <t>当年预算数</t>
  </si>
  <si>
    <t>其中：
  基本支出预算数</t>
  </si>
  <si>
    <t>总   计</t>
  </si>
  <si>
    <t>一、机关工资福利支出</t>
  </si>
  <si>
    <t>机关工资福利支出</t>
  </si>
  <si>
    <t>小计</t>
  </si>
  <si>
    <t>工资奖金津补贴(50101)</t>
  </si>
  <si>
    <t>社会保障缴费(50102)</t>
  </si>
  <si>
    <t>住房公积金(50103)</t>
  </si>
  <si>
    <t>其他工资福利支出(50199)</t>
  </si>
  <si>
    <t>二、机关商品和服务支出</t>
  </si>
  <si>
    <t>机关商品和服务支出</t>
  </si>
  <si>
    <t>办公经费(50201)</t>
  </si>
  <si>
    <t>会议费(50202)</t>
  </si>
  <si>
    <t>培训费(50203)</t>
  </si>
  <si>
    <t>专用材料购置费(50204)</t>
  </si>
  <si>
    <t>委托业务费(50205)</t>
  </si>
  <si>
    <t>公务接待费(50206)</t>
  </si>
  <si>
    <t>因公出国（境）费用(50207)</t>
  </si>
  <si>
    <t>因公出国（境）?用(50207)</t>
  </si>
  <si>
    <t>公务用车运行维护费(50208)</t>
  </si>
  <si>
    <t>维修（护）费(50209)</t>
  </si>
  <si>
    <t>其他商品和服务支出(50299)</t>
  </si>
  <si>
    <t>三、机关资本性支出（一）</t>
  </si>
  <si>
    <t>机关资本性支出（一）</t>
  </si>
  <si>
    <t>房屋建筑物购建(50301)</t>
  </si>
  <si>
    <t>基础设施建设(50302)</t>
  </si>
  <si>
    <t>公务用车购置(50303)</t>
  </si>
  <si>
    <t>土地征迁补偿和安置支出(50305)</t>
  </si>
  <si>
    <t>设备购置(50306)</t>
  </si>
  <si>
    <t>大型修缮(50307)</t>
  </si>
  <si>
    <t>其他资本性支出(50399)</t>
  </si>
  <si>
    <t>四、机关资本性支出（二）</t>
  </si>
  <si>
    <t>机关资本性支出（二）</t>
  </si>
  <si>
    <t>房屋建筑物购建(50401)</t>
  </si>
  <si>
    <t>基础设施建设(50402)</t>
  </si>
  <si>
    <t>公务用车购置(50403)</t>
  </si>
  <si>
    <t>设备购置(50404)</t>
  </si>
  <si>
    <t>大型修缮(50405)</t>
  </si>
  <si>
    <t>其他资本性支出(50499)</t>
  </si>
  <si>
    <t>五、对事业单位经常性补助</t>
  </si>
  <si>
    <t>对事业单位经常性补助</t>
  </si>
  <si>
    <t>工资福利支出(50501)</t>
  </si>
  <si>
    <t>商品和服务支出(50502)</t>
  </si>
  <si>
    <t>其他对事业单位补助(50599)</t>
  </si>
  <si>
    <t>六、对事业单位资本性补助</t>
  </si>
  <si>
    <t>对事业单位资本性补助</t>
  </si>
  <si>
    <t>资本性支出（一）(50601)</t>
  </si>
  <si>
    <t>?本性支出（一）(50601)</t>
  </si>
  <si>
    <t>资本性支出（二）(50602)</t>
  </si>
  <si>
    <t>?本性支出（二）(50602)</t>
  </si>
  <si>
    <t>七、对企业补助</t>
  </si>
  <si>
    <t>对企业补助</t>
  </si>
  <si>
    <t>费用补贴(50701)</t>
  </si>
  <si>
    <t>利息补贴(50702)</t>
  </si>
  <si>
    <t>其他对企业补助(50799)</t>
  </si>
  <si>
    <t>八、对企业资本性支出</t>
  </si>
  <si>
    <t>对企业资本性支出</t>
  </si>
  <si>
    <t>对企业资本性支出（一）(50801)</t>
  </si>
  <si>
    <t>对企业资本性支出（二）(50802)</t>
  </si>
  <si>
    <t>九、对个人和家庭的补助</t>
  </si>
  <si>
    <t>对个人和家庭的补助</t>
  </si>
  <si>
    <t>社会福利和救助(50901)</t>
  </si>
  <si>
    <t>助学金(50902)</t>
  </si>
  <si>
    <t>个人农业生产补贴(50903)</t>
  </si>
  <si>
    <t>离退休费(50905)</t>
  </si>
  <si>
    <t>其他对个人和家庭补助(50999)</t>
  </si>
  <si>
    <t>十、对社会保障基金补助</t>
  </si>
  <si>
    <t>对社会保障基金补助</t>
  </si>
  <si>
    <t>对社会保险基金补助(51002)</t>
  </si>
  <si>
    <t>补充全国社会保障基金(51003)</t>
  </si>
  <si>
    <t>十一、债务利息及费用支出</t>
  </si>
  <si>
    <t>债务利息及费用支出</t>
  </si>
  <si>
    <t>国内债务付息(51101)</t>
  </si>
  <si>
    <t>国外债务付息(51102)</t>
  </si>
  <si>
    <t>国内债务发行费用(51103)</t>
  </si>
  <si>
    <t>国外债务发行费用(51104)</t>
  </si>
  <si>
    <t>十二、债务还本支出</t>
  </si>
  <si>
    <t>债务还本支出</t>
  </si>
  <si>
    <t>国内债务还本(51201)
（线下预算15,000万元，不在本表体现）</t>
  </si>
  <si>
    <t>国内债务还本(51201)</t>
  </si>
  <si>
    <t>国外债务还本(51202)</t>
  </si>
  <si>
    <t>十三、转移性支出</t>
  </si>
  <si>
    <t>转移性支出</t>
  </si>
  <si>
    <t>上下级政府间转移性支出(51301)</t>
  </si>
  <si>
    <t>援助其他地区支出(51302)</t>
  </si>
  <si>
    <t>债务转贷(51303)</t>
  </si>
  <si>
    <t>调出资金(51304)</t>
  </si>
  <si>
    <t>十四、预备费及预留</t>
  </si>
  <si>
    <t>预备费及预留</t>
  </si>
  <si>
    <t>预备费(51401)</t>
  </si>
  <si>
    <t>预留(51402)</t>
  </si>
  <si>
    <t>十五、其他支出</t>
  </si>
  <si>
    <t>其他支出</t>
  </si>
  <si>
    <t>赠与(59906)</t>
  </si>
  <si>
    <t>国家赔偿费用支出(59907)</t>
  </si>
  <si>
    <t>对民间非营利组织和群众性自治组织补贴(59908)</t>
  </si>
  <si>
    <t>其他支出(59999)</t>
  </si>
  <si>
    <t>2022年县级“三保”支出省定标准需求情况表</t>
  </si>
  <si>
    <t>项目（类）</t>
  </si>
  <si>
    <t>项目（款）</t>
  </si>
  <si>
    <t>项目（项）</t>
  </si>
  <si>
    <t>对应标准
(元/年)</t>
  </si>
  <si>
    <t>对应数量
（人）</t>
  </si>
  <si>
    <t>按省定标准和范围
测算的资金需求
（万元）</t>
  </si>
  <si>
    <t>剔除由市级统筹的城乡居民基本医疗保险需求后合计</t>
  </si>
  <si>
    <t>合计</t>
  </si>
  <si>
    <t>保工资（人员经费）</t>
  </si>
  <si>
    <t>在职基本工资</t>
  </si>
  <si>
    <t>在职年终一次性奖金</t>
  </si>
  <si>
    <t>离休人员经费</t>
  </si>
  <si>
    <t>地方津补贴</t>
  </si>
  <si>
    <t>事业单位绩效工资</t>
  </si>
  <si>
    <t>在职工资附加性支出</t>
  </si>
  <si>
    <t>机关人员职务与职级并行制度</t>
  </si>
  <si>
    <t>乡镇工作补贴</t>
  </si>
  <si>
    <t>差额拨款单位财政补助职业年金</t>
  </si>
  <si>
    <t>完善人民警察工资待遇政策</t>
  </si>
  <si>
    <t>保运转（公用经费）</t>
  </si>
  <si>
    <t>保民生</t>
  </si>
  <si>
    <t>巩固拓展脱贫攻坚成果同乡村振兴衔接支出</t>
  </si>
  <si>
    <t>教育支出</t>
  </si>
  <si>
    <t>学前教育幼儿资助</t>
  </si>
  <si>
    <t>2000/1000</t>
  </si>
  <si>
    <t>100/100</t>
  </si>
  <si>
    <t>城乡义务教育生均公用经费</t>
  </si>
  <si>
    <t>义务教育阶段特殊教育学校和随班就读残疾学生生均公用经费</t>
  </si>
  <si>
    <t>家庭经济困难学生生活补助</t>
  </si>
  <si>
    <t>普通高中学生资助-家庭经济困难学生国家助学金</t>
  </si>
  <si>
    <t>中职教育学生资助</t>
  </si>
  <si>
    <t>农村义务教育学生营养改善计划</t>
  </si>
  <si>
    <t>文化支出</t>
  </si>
  <si>
    <t>农村文化建设支出</t>
  </si>
  <si>
    <t>社会保障支出</t>
  </si>
  <si>
    <t>城市居民最低生活保障金</t>
  </si>
  <si>
    <t>农村居民最低生活保障金</t>
  </si>
  <si>
    <t>城乡居民社会养老保险</t>
  </si>
  <si>
    <t>孤儿基本生活保障</t>
  </si>
  <si>
    <t>卫生健康支出</t>
  </si>
  <si>
    <t>城乡居民基本医疗保险</t>
  </si>
  <si>
    <t>基本公共卫生服务</t>
  </si>
  <si>
    <t>计划生育支出</t>
  </si>
  <si>
    <t>村级支出</t>
  </si>
  <si>
    <t>其他基本民生支出</t>
  </si>
  <si>
    <t>　说明：城乡居民基本医疗保险从2019年起全部上划市级统筹；因永泰属于一类补助县，财政补助由省级</t>
  </si>
  <si>
    <t>　　　　承担80%、市级承担21%，县级不承担，省市补助也未下达到县级。</t>
  </si>
  <si>
    <t>2022年“三保”支出预算安排情况表</t>
  </si>
  <si>
    <t>2022年一般公共
预算支出数</t>
  </si>
  <si>
    <t>义教阶段特教学校和随班就读残疾学生生均公用经费</t>
  </si>
  <si>
    <t>　说明：城乡居民基本医疗保险从2019年起全部上划市级统筹；因永泰属于一类补助县，财政补助由</t>
  </si>
  <si>
    <t>　　　　省级承担80%、市级承担21%，县级不承担，省市补助也未下达到县级。</t>
  </si>
  <si>
    <t>附表6</t>
  </si>
  <si>
    <t>2022年县级“三保”支出预算财力来源分配表</t>
  </si>
  <si>
    <t>可用财力
小计</t>
  </si>
  <si>
    <t>地方一般公共
预算收入</t>
  </si>
  <si>
    <t>上级补助收入</t>
  </si>
  <si>
    <t>调入资金
（动用调节金）</t>
  </si>
  <si>
    <t>上解支出
（扣除项）</t>
  </si>
  <si>
    <t>税收返还
收入</t>
  </si>
  <si>
    <t>一般性转移支付
收入(不含共同事权
转移支付收入）</t>
  </si>
  <si>
    <t>可用于“三保”
的共同事权转移
支付收入</t>
  </si>
  <si>
    <t>可用于“三保”
的专项转移支付
收入</t>
  </si>
  <si>
    <t>保工资</t>
  </si>
  <si>
    <t>保运转</t>
  </si>
  <si>
    <t>　说明：另外的城乡居民基本医疗保险从2019年起全部上划市级统筹；因永泰属于一类补助县，财政补助由省级承担80%、市级承担21%，县级不承担，省市补助也未下达到县级。故不需安排相应财力。</t>
  </si>
  <si>
    <t>永泰县2022年基金预算收入预期表</t>
  </si>
  <si>
    <t>2021年               预计完成数</t>
  </si>
  <si>
    <t>收入数　</t>
  </si>
  <si>
    <t>政府性基金收入</t>
  </si>
  <si>
    <t>表8</t>
  </si>
  <si>
    <t>永泰县2022年基金预算支出情况表</t>
  </si>
  <si>
    <t>项  目</t>
  </si>
  <si>
    <t>剔除上级
专项补助
后增减额</t>
  </si>
  <si>
    <t>专项转移
支付补助
安排</t>
  </si>
  <si>
    <t>政府性基金支出合计</t>
  </si>
  <si>
    <t>　20707国家电影事业发展专项资金安排的支出</t>
  </si>
  <si>
    <t>　21208国有土地使用权出让收入安排的支出</t>
  </si>
  <si>
    <t>　21210国有土地收益基金支出</t>
  </si>
  <si>
    <t xml:space="preserve"> 20709旅游发展基金支出</t>
  </si>
  <si>
    <t>　21211农业土地开发资金支出</t>
  </si>
  <si>
    <t>　21213城市基础设施配套费安排的支出</t>
  </si>
  <si>
    <t>　21214污水处理费收入安排的支出</t>
  </si>
  <si>
    <t>　22904其他政府性基金及对应专项债务收入安排的支出</t>
  </si>
  <si>
    <t>　22960彩票公益金安排的支出</t>
  </si>
  <si>
    <t>　23204地方政府专项债务付息支出</t>
  </si>
  <si>
    <r>
      <t>　说明：另外由本级土地基金财力安排的专项债务还本支出13,5</t>
    </r>
    <r>
      <rPr>
        <sz val="10"/>
        <rFont val="Arial"/>
        <family val="2"/>
      </rPr>
      <t>00</t>
    </r>
    <r>
      <rPr>
        <sz val="10"/>
        <rFont val="宋体"/>
        <family val="0"/>
      </rPr>
      <t>万元，单独科目反映，不列入上述表内。</t>
    </r>
  </si>
  <si>
    <t>23104地方政府专项债务还本支出</t>
  </si>
  <si>
    <t>表9</t>
  </si>
  <si>
    <t>永泰县2022年国有资本经营预算收支计划草案</t>
  </si>
  <si>
    <t>收入科目</t>
  </si>
  <si>
    <t>单位</t>
  </si>
  <si>
    <t>2022年
预算数</t>
  </si>
  <si>
    <t>支出科目</t>
  </si>
  <si>
    <t>103060104石油石化企业利润收入</t>
  </si>
  <si>
    <t>福建省永泰县液化石油气储灌站</t>
  </si>
  <si>
    <t>22301解决历史遗留问题及改革成本支出</t>
  </si>
  <si>
    <t>103060105电力企业利润收入</t>
  </si>
  <si>
    <t>永泰县水电发展有限公司</t>
  </si>
  <si>
    <t>22302国有企业资本金注入</t>
  </si>
  <si>
    <t>103060116投资服务企业利润收入</t>
  </si>
  <si>
    <t>永泰县永业投资有限公司</t>
  </si>
  <si>
    <t>永泰县永阳后勤服务有限公司</t>
  </si>
  <si>
    <t>永泰县永阳地热资源管理有限公司</t>
  </si>
  <si>
    <t>永泰县永阳保安服务有限公司</t>
  </si>
  <si>
    <t>永泰县文投建设发展有限公司</t>
  </si>
  <si>
    <t>永泰县数字投资发展有限公司</t>
  </si>
  <si>
    <t>永泰县旅游总公司</t>
  </si>
  <si>
    <t>永泰县劳务派遣有限公司</t>
  </si>
  <si>
    <t>永泰县自然来旅行社有限公司</t>
  </si>
  <si>
    <t>永泰县国有资产营运公司</t>
  </si>
  <si>
    <t>永泰县东部新城实业有限公司</t>
  </si>
  <si>
    <t>永泰县城乡建设发展有限公司</t>
  </si>
  <si>
    <t>永泰县城投实业集团有限公司</t>
  </si>
  <si>
    <t>永泰文化旅游投资有限公司</t>
  </si>
  <si>
    <t>永泰海峡水业有限公司</t>
  </si>
  <si>
    <t>县城投房屋征收服务中心</t>
  </si>
  <si>
    <t>荣华物业有限公司</t>
  </si>
  <si>
    <t>福建省大樟实业有限公司</t>
  </si>
  <si>
    <t>永泰县智慧信息产业园开发有限公司</t>
  </si>
  <si>
    <t>103060118贸易企业利润收入</t>
  </si>
  <si>
    <t>永泰县物资公司</t>
  </si>
  <si>
    <t>福州物联民用爆破器材有限公司永泰分公司</t>
  </si>
  <si>
    <t>永泰县五交化公司</t>
  </si>
  <si>
    <t>福建省永泰县亿丰食品有限公司</t>
  </si>
  <si>
    <t>永泰县食品厂</t>
  </si>
  <si>
    <t>永泰县商业总公司</t>
  </si>
  <si>
    <t>永泰县粮食批发商场</t>
  </si>
  <si>
    <t>永泰县粮食购销公司</t>
  </si>
  <si>
    <t>永泰县加饭酒厂</t>
  </si>
  <si>
    <t>永泰县供销总公司</t>
  </si>
  <si>
    <t>永泰县副食品公司</t>
  </si>
  <si>
    <t>永泰县城关粮油加工厂</t>
  </si>
  <si>
    <t>永泰县百货公司</t>
  </si>
  <si>
    <t>福建均泰国际贸易有限公司</t>
  </si>
  <si>
    <t>103060119建筑施工企业利润收入</t>
  </si>
  <si>
    <t>永泰县永建工程有限公司</t>
  </si>
  <si>
    <t>永泰县嵩阳古镇建设投资有限公司</t>
  </si>
  <si>
    <t>永泰县民生水利投资有限公司</t>
  </si>
  <si>
    <t>永泰县交通建设投资有限公司</t>
  </si>
  <si>
    <t>永泰县建筑设计院</t>
  </si>
  <si>
    <t>永大建筑工程有限公司</t>
  </si>
  <si>
    <t>103060120房地产企业利润收入</t>
  </si>
  <si>
    <t>永泰县永大房地产开发有限公司</t>
  </si>
  <si>
    <t>103060124医药企业利润收入</t>
  </si>
  <si>
    <t>永泰县医药公司</t>
  </si>
  <si>
    <t>103060125农林牧渔企业利润收入</t>
  </si>
  <si>
    <t>永泰县农业机械公司</t>
  </si>
  <si>
    <t>永泰县粮食经济开发总公司</t>
  </si>
  <si>
    <t>永泰县国有林业开发有限公司</t>
  </si>
  <si>
    <t>永泰县北斗农场</t>
  </si>
  <si>
    <t>103060131教育文化广播企业利润收入</t>
  </si>
  <si>
    <t>永泰县文体产业发展有限公司</t>
  </si>
  <si>
    <t>永泰县电影放映有限公司</t>
  </si>
  <si>
    <t>103060203国有参股公司股利、股息收入</t>
  </si>
  <si>
    <t>国有资产营运公司（上缴福建新华发行集团股利分红）</t>
  </si>
  <si>
    <t>103060305国有独资企业产权转让收入</t>
  </si>
  <si>
    <t>永泰县国有资产管理中心（国企资产处置收入上缴）</t>
  </si>
  <si>
    <t>收入合计</t>
  </si>
  <si>
    <t>支出合计</t>
  </si>
  <si>
    <t>表10</t>
  </si>
  <si>
    <t>永泰县2022年社保基金预算收支计划草案</t>
  </si>
  <si>
    <t>基 金 收 入</t>
  </si>
  <si>
    <t>基 金 支 出</t>
  </si>
  <si>
    <t>2022年
收支结余</t>
  </si>
  <si>
    <t>备 注</t>
  </si>
  <si>
    <t>2021年预计
完成数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</si>
</sst>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%"/>
    <numFmt numFmtId="179" formatCode="#,##0.00_ "/>
    <numFmt numFmtId="180" formatCode="0.00_);[Red]\(0.00\)"/>
    <numFmt numFmtId="181" formatCode="0_);[Red]\(0\)"/>
    <numFmt numFmtId="182" formatCode="0_ "/>
    <numFmt numFmtId="183" formatCode="* #,##0.0;* \-#,##0.0;* &quot;&quot;??;@"/>
    <numFmt numFmtId="184" formatCode="0.00_ "/>
    <numFmt numFmtId="185" formatCode="0.0_);[Red]\(0.0\)"/>
    <numFmt numFmtId="186" formatCode="_ * #,##0_ ;_ * \-#,##0_ ;_ * &quot;-&quot;??_ ;_ @_ 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0"/>
      <name val="Arial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0"/>
      <name val="华文细黑"/>
      <family val="0"/>
    </font>
    <font>
      <sz val="9"/>
      <name val="宋体"/>
      <family val="0"/>
    </font>
    <font>
      <b/>
      <sz val="11"/>
      <name val="宋体"/>
      <family val="0"/>
    </font>
    <font>
      <sz val="12"/>
      <name val="Arial"/>
      <family val="2"/>
    </font>
    <font>
      <sz val="9"/>
      <color indexed="8"/>
      <name val="宋体"/>
      <family val="0"/>
    </font>
    <font>
      <b/>
      <sz val="12"/>
      <name val="黑体"/>
      <family val="0"/>
    </font>
    <font>
      <b/>
      <sz val="18"/>
      <color indexed="8"/>
      <name val="宋体"/>
      <family val="0"/>
    </font>
    <font>
      <b/>
      <sz val="12"/>
      <color indexed="10"/>
      <name val="宋体"/>
      <family val="0"/>
    </font>
    <font>
      <b/>
      <sz val="16"/>
      <name val="宋体"/>
      <family val="0"/>
    </font>
    <font>
      <sz val="16"/>
      <name val="仿宋_GB2312"/>
      <family val="3"/>
    </font>
    <font>
      <b/>
      <sz val="16"/>
      <name val="黑体"/>
      <family val="0"/>
    </font>
    <font>
      <sz val="11"/>
      <name val="仿宋_GB2312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0"/>
      <name val="Helv"/>
      <family val="2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7"/>
      <name val="Small Fonts"/>
      <family val="2"/>
    </font>
    <font>
      <b/>
      <sz val="18"/>
      <color indexed="56"/>
      <name val="宋体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Courier"/>
      <family val="2"/>
    </font>
    <font>
      <b/>
      <sz val="8"/>
      <name val="宋体"/>
      <family val="2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33" fillId="4" borderId="0" applyNumberFormat="0" applyBorder="0" applyAlignment="0" applyProtection="0"/>
    <xf numFmtId="0" fontId="26" fillId="3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2" borderId="2" applyNumberFormat="0" applyFont="0" applyAlignment="0" applyProtection="0"/>
    <xf numFmtId="0" fontId="26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>
      <alignment vertical="center"/>
      <protection/>
    </xf>
    <xf numFmtId="0" fontId="2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41" fillId="0" borderId="4" applyNumberFormat="0" applyFill="0" applyAlignment="0" applyProtection="0"/>
    <xf numFmtId="0" fontId="26" fillId="6" borderId="0" applyNumberFormat="0" applyBorder="0" applyAlignment="0" applyProtection="0"/>
    <xf numFmtId="0" fontId="38" fillId="0" borderId="5" applyNumberFormat="0" applyFill="0" applyAlignment="0" applyProtection="0"/>
    <xf numFmtId="0" fontId="26" fillId="7" borderId="0" applyNumberFormat="0" applyBorder="0" applyAlignment="0" applyProtection="0"/>
    <xf numFmtId="0" fontId="34" fillId="8" borderId="6" applyNumberFormat="0" applyAlignment="0" applyProtection="0"/>
    <xf numFmtId="0" fontId="0" fillId="0" borderId="0">
      <alignment/>
      <protection/>
    </xf>
    <xf numFmtId="0" fontId="44" fillId="8" borderId="1" applyNumberFormat="0" applyAlignment="0" applyProtection="0"/>
    <xf numFmtId="0" fontId="27" fillId="9" borderId="7" applyNumberFormat="0" applyAlignment="0" applyProtection="0"/>
    <xf numFmtId="0" fontId="25" fillId="2" borderId="0" applyNumberFormat="0" applyBorder="0" applyAlignment="0" applyProtection="0"/>
    <xf numFmtId="0" fontId="26" fillId="10" borderId="0" applyNumberFormat="0" applyBorder="0" applyAlignment="0" applyProtection="0"/>
    <xf numFmtId="0" fontId="42" fillId="0" borderId="8" applyNumberFormat="0" applyFill="0" applyAlignment="0" applyProtection="0"/>
    <xf numFmtId="0" fontId="29" fillId="0" borderId="0">
      <alignment vertical="center"/>
      <protection/>
    </xf>
    <xf numFmtId="0" fontId="37" fillId="0" borderId="9" applyNumberFormat="0" applyFill="0" applyAlignment="0" applyProtection="0"/>
    <xf numFmtId="0" fontId="0" fillId="0" borderId="0">
      <alignment vertical="center"/>
      <protection/>
    </xf>
    <xf numFmtId="0" fontId="40" fillId="11" borderId="0" applyNumberFormat="0" applyBorder="0" applyAlignment="0" applyProtection="0"/>
    <xf numFmtId="0" fontId="43" fillId="3" borderId="0" applyNumberFormat="0" applyBorder="0" applyAlignment="0" applyProtection="0"/>
    <xf numFmtId="0" fontId="25" fillId="12" borderId="0" applyNumberFormat="0" applyBorder="0" applyAlignment="0" applyProtection="0"/>
    <xf numFmtId="0" fontId="26" fillId="6" borderId="0" applyNumberFormat="0" applyBorder="0" applyAlignment="0" applyProtection="0"/>
    <xf numFmtId="0" fontId="25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0" fillId="0" borderId="0">
      <alignment/>
      <protection/>
    </xf>
    <xf numFmtId="0" fontId="25" fillId="5" borderId="0" applyNumberFormat="0" applyBorder="0" applyAlignment="0" applyProtection="0"/>
    <xf numFmtId="0" fontId="0" fillId="0" borderId="0" applyFont="0" applyFill="0" applyBorder="0" applyAlignment="0" applyProtection="0"/>
    <xf numFmtId="0" fontId="7" fillId="0" borderId="0">
      <alignment/>
      <protection/>
    </xf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7" fillId="0" borderId="0">
      <alignment/>
      <protection/>
    </xf>
    <xf numFmtId="37" fontId="45" fillId="0" borderId="0">
      <alignment/>
      <protection/>
    </xf>
    <xf numFmtId="0" fontId="25" fillId="13" borderId="0" applyNumberFormat="0" applyBorder="0" applyAlignment="0" applyProtection="0"/>
    <xf numFmtId="0" fontId="25" fillId="7" borderId="0" applyNumberFormat="0" applyBorder="0" applyAlignment="0" applyProtection="0"/>
    <xf numFmtId="0" fontId="30" fillId="0" borderId="0">
      <alignment/>
      <protection/>
    </xf>
    <xf numFmtId="0" fontId="46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7" fillId="0" borderId="0">
      <alignment/>
      <protection/>
    </xf>
    <xf numFmtId="0" fontId="25" fillId="16" borderId="0" applyNumberFormat="0" applyBorder="0" applyAlignment="0" applyProtection="0"/>
    <xf numFmtId="0" fontId="26" fillId="6" borderId="0" applyNumberFormat="0" applyBorder="0" applyAlignment="0" applyProtection="0"/>
    <xf numFmtId="0" fontId="26" fillId="17" borderId="0" applyNumberFormat="0" applyBorder="0" applyAlignment="0" applyProtection="0"/>
    <xf numFmtId="0" fontId="25" fillId="3" borderId="0" applyNumberFormat="0" applyBorder="0" applyAlignment="0" applyProtection="0"/>
    <xf numFmtId="0" fontId="26" fillId="5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7" fillId="0" borderId="0" applyNumberFormat="0" applyFill="0" applyBorder="0" applyAlignment="0" applyProtection="0"/>
    <xf numFmtId="0" fontId="30" fillId="0" borderId="0">
      <alignment/>
      <protection/>
    </xf>
    <xf numFmtId="0" fontId="48" fillId="0" borderId="0">
      <alignment/>
      <protection/>
    </xf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41" fontId="0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</cellStyleXfs>
  <cellXfs count="311">
    <xf numFmtId="0" fontId="0" fillId="0" borderId="0" xfId="0" applyAlignment="1">
      <alignment vertical="center"/>
    </xf>
    <xf numFmtId="0" fontId="0" fillId="0" borderId="0" xfId="87" applyFont="1">
      <alignment vertical="center"/>
      <protection/>
    </xf>
    <xf numFmtId="0" fontId="0" fillId="0" borderId="0" xfId="87">
      <alignment vertical="center"/>
      <protection/>
    </xf>
    <xf numFmtId="176" fontId="0" fillId="0" borderId="0" xfId="63" applyNumberFormat="1" applyFont="1" applyAlignment="1">
      <alignment horizontal="left" vertical="center"/>
      <protection/>
    </xf>
    <xf numFmtId="0" fontId="2" fillId="0" borderId="0" xfId="83" applyNumberFormat="1" applyFont="1" applyFill="1" applyAlignment="1" applyProtection="1">
      <alignment horizontal="center" vertical="center" wrapText="1"/>
      <protection/>
    </xf>
    <xf numFmtId="0" fontId="3" fillId="0" borderId="0" xfId="83" applyNumberFormat="1" applyFont="1" applyFill="1" applyAlignment="1" applyProtection="1">
      <alignment horizontal="center" vertical="center" wrapText="1"/>
      <protection/>
    </xf>
    <xf numFmtId="0" fontId="0" fillId="0" borderId="0" xfId="83" applyFont="1" applyFill="1" applyAlignment="1">
      <alignment vertical="center" wrapText="1"/>
      <protection/>
    </xf>
    <xf numFmtId="0" fontId="0" fillId="0" borderId="0" xfId="83" applyNumberFormat="1" applyFont="1" applyFill="1" applyBorder="1" applyAlignment="1" applyProtection="1">
      <alignment horizontal="center" vertical="center" wrapText="1"/>
      <protection/>
    </xf>
    <xf numFmtId="0" fontId="0" fillId="0" borderId="0" xfId="83" applyFont="1" applyAlignment="1">
      <alignment vertical="center" wrapText="1"/>
      <protection/>
    </xf>
    <xf numFmtId="0" fontId="2" fillId="0" borderId="10" xfId="83" applyNumberFormat="1" applyFont="1" applyFill="1" applyBorder="1" applyAlignment="1" applyProtection="1">
      <alignment horizontal="center" vertical="center" wrapText="1"/>
      <protection/>
    </xf>
    <xf numFmtId="0" fontId="2" fillId="0" borderId="11" xfId="83" applyNumberFormat="1" applyFont="1" applyFill="1" applyBorder="1" applyAlignment="1" applyProtection="1">
      <alignment horizontal="center" vertical="center" wrapText="1"/>
      <protection/>
    </xf>
    <xf numFmtId="0" fontId="2" fillId="0" borderId="12" xfId="83" applyNumberFormat="1" applyFont="1" applyFill="1" applyBorder="1" applyAlignment="1" applyProtection="1">
      <alignment horizontal="center" vertical="center" wrapText="1"/>
      <protection/>
    </xf>
    <xf numFmtId="0" fontId="2" fillId="0" borderId="13" xfId="83" applyNumberFormat="1" applyFont="1" applyFill="1" applyBorder="1" applyAlignment="1" applyProtection="1">
      <alignment horizontal="center" vertical="center" wrapText="1"/>
      <protection/>
    </xf>
    <xf numFmtId="0" fontId="2" fillId="0" borderId="14" xfId="83" applyNumberFormat="1" applyFont="1" applyFill="1" applyBorder="1" applyAlignment="1" applyProtection="1">
      <alignment horizontal="center" vertical="center" wrapText="1"/>
      <protection/>
    </xf>
    <xf numFmtId="0" fontId="2" fillId="0" borderId="15" xfId="83" applyNumberFormat="1" applyFont="1" applyFill="1" applyBorder="1" applyAlignment="1" applyProtection="1">
      <alignment horizontal="center" vertical="center" wrapText="1"/>
      <protection/>
    </xf>
    <xf numFmtId="49" fontId="0" fillId="0" borderId="11" xfId="83" applyNumberFormat="1" applyFont="1" applyFill="1" applyBorder="1" applyAlignment="1" applyProtection="1">
      <alignment horizontal="left" vertical="center" wrapText="1"/>
      <protection/>
    </xf>
    <xf numFmtId="177" fontId="0" fillId="0" borderId="11" xfId="0" applyNumberFormat="1" applyFont="1" applyBorder="1" applyAlignment="1">
      <alignment horizontal="right" vertical="center"/>
    </xf>
    <xf numFmtId="178" fontId="0" fillId="0" borderId="11" xfId="0" applyNumberFormat="1" applyFont="1" applyBorder="1" applyAlignment="1">
      <alignment horizontal="right" vertical="center"/>
    </xf>
    <xf numFmtId="49" fontId="0" fillId="0" borderId="11" xfId="83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Border="1" applyAlignment="1">
      <alignment horizontal="right" vertical="center"/>
    </xf>
    <xf numFmtId="177" fontId="0" fillId="0" borderId="0" xfId="87" applyNumberFormat="1">
      <alignment vertical="center"/>
      <protection/>
    </xf>
    <xf numFmtId="176" fontId="0" fillId="0" borderId="0" xfId="63" applyNumberFormat="1" applyFont="1" applyAlignment="1">
      <alignment horizontal="right" vertical="center"/>
      <protection/>
    </xf>
    <xf numFmtId="0" fontId="0" fillId="0" borderId="0" xfId="83" applyFont="1" applyAlignment="1">
      <alignment horizontal="right" vertical="center" wrapText="1"/>
      <protection/>
    </xf>
    <xf numFmtId="179" fontId="0" fillId="0" borderId="11" xfId="0" applyNumberFormat="1" applyFont="1" applyBorder="1" applyAlignment="1">
      <alignment horizontal="justify" vertical="center"/>
    </xf>
    <xf numFmtId="0" fontId="0" fillId="0" borderId="0" xfId="84" applyFont="1" applyAlignment="1">
      <alignment horizontal="center" vertical="center" wrapText="1"/>
      <protection/>
    </xf>
    <xf numFmtId="0" fontId="2" fillId="0" borderId="0" xfId="84" applyFont="1" applyAlignment="1">
      <alignment horizontal="center" vertical="center" wrapText="1"/>
      <protection/>
    </xf>
    <xf numFmtId="0" fontId="0" fillId="0" borderId="0" xfId="84" applyAlignment="1">
      <alignment horizontal="center" vertical="center" wrapText="1"/>
      <protection/>
    </xf>
    <xf numFmtId="0" fontId="0" fillId="0" borderId="0" xfId="84" applyFill="1" applyAlignment="1">
      <alignment horizontal="left" vertical="center" wrapText="1"/>
      <protection/>
    </xf>
    <xf numFmtId="0" fontId="0" fillId="0" borderId="0" xfId="84" applyAlignment="1">
      <alignment horizontal="left" vertical="center" wrapText="1"/>
      <protection/>
    </xf>
    <xf numFmtId="180" fontId="0" fillId="0" borderId="0" xfId="84" applyNumberFormat="1" applyAlignment="1">
      <alignment horizontal="right" vertical="center" wrapText="1"/>
      <protection/>
    </xf>
    <xf numFmtId="176" fontId="0" fillId="0" borderId="0" xfId="63" applyNumberFormat="1" applyFont="1" applyFill="1" applyAlignment="1">
      <alignment horizontal="left" vertical="center"/>
      <protection/>
    </xf>
    <xf numFmtId="0" fontId="4" fillId="0" borderId="0" xfId="84" applyFont="1" applyAlignment="1">
      <alignment horizontal="center" vertical="center" wrapText="1"/>
      <protection/>
    </xf>
    <xf numFmtId="0" fontId="4" fillId="0" borderId="0" xfId="84" applyFont="1" applyFill="1" applyAlignment="1">
      <alignment horizontal="center" vertical="center" wrapText="1"/>
      <protection/>
    </xf>
    <xf numFmtId="0" fontId="0" fillId="0" borderId="16" xfId="84" applyFont="1" applyFill="1" applyBorder="1" applyAlignment="1">
      <alignment horizontal="left" vertical="center" wrapText="1"/>
      <protection/>
    </xf>
    <xf numFmtId="0" fontId="0" fillId="0" borderId="16" xfId="84" applyFont="1" applyBorder="1" applyAlignment="1">
      <alignment vertical="center" wrapText="1"/>
      <protection/>
    </xf>
    <xf numFmtId="0" fontId="2" fillId="0" borderId="11" xfId="84" applyFont="1" applyBorder="1" applyAlignment="1">
      <alignment horizontal="center" vertical="center" wrapText="1"/>
      <protection/>
    </xf>
    <xf numFmtId="0" fontId="2" fillId="0" borderId="11" xfId="84" applyFont="1" applyFill="1" applyBorder="1" applyAlignment="1">
      <alignment horizontal="center" vertical="center" wrapText="1"/>
      <protection/>
    </xf>
    <xf numFmtId="0" fontId="0" fillId="0" borderId="11" xfId="84" applyFont="1" applyBorder="1" applyAlignment="1">
      <alignment horizontal="left" vertical="center" wrapText="1"/>
      <protection/>
    </xf>
    <xf numFmtId="0" fontId="0" fillId="0" borderId="11" xfId="84" applyFont="1" applyFill="1" applyBorder="1" applyAlignment="1">
      <alignment horizontal="left" vertical="center" wrapText="1"/>
      <protection/>
    </xf>
    <xf numFmtId="179" fontId="0" fillId="0" borderId="11" xfId="84" applyNumberFormat="1" applyFont="1" applyBorder="1" applyAlignment="1">
      <alignment horizontal="right" vertical="center" shrinkToFit="1"/>
      <protection/>
    </xf>
    <xf numFmtId="178" fontId="0" fillId="0" borderId="11" xfId="26" applyNumberFormat="1" applyFont="1" applyFill="1" applyBorder="1" applyAlignment="1" applyProtection="1">
      <alignment horizontal="right" vertical="center" shrinkToFit="1"/>
      <protection/>
    </xf>
    <xf numFmtId="0" fontId="0" fillId="0" borderId="11" xfId="84" applyFont="1" applyFill="1" applyBorder="1" applyAlignment="1">
      <alignment horizontal="left" vertical="center" wrapText="1"/>
      <protection/>
    </xf>
    <xf numFmtId="0" fontId="5" fillId="0" borderId="11" xfId="84" applyFont="1" applyFill="1" applyBorder="1" applyAlignment="1">
      <alignment horizontal="left" vertical="center" wrapText="1"/>
      <protection/>
    </xf>
    <xf numFmtId="0" fontId="2" fillId="0" borderId="11" xfId="84" applyFont="1" applyFill="1" applyBorder="1" applyAlignment="1">
      <alignment horizontal="left" vertical="center" shrinkToFit="1"/>
      <protection/>
    </xf>
    <xf numFmtId="0" fontId="0" fillId="0" borderId="11" xfId="21" applyFont="1" applyBorder="1" applyAlignment="1">
      <alignment horizontal="left" vertical="center"/>
      <protection/>
    </xf>
    <xf numFmtId="0" fontId="0" fillId="0" borderId="11" xfId="84" applyFont="1" applyFill="1" applyBorder="1" applyAlignment="1">
      <alignment horizontal="left" vertical="center" shrinkToFit="1"/>
      <protection/>
    </xf>
    <xf numFmtId="0" fontId="2" fillId="0" borderId="11" xfId="21" applyFont="1" applyBorder="1" applyAlignment="1">
      <alignment horizontal="center" vertical="center"/>
      <protection/>
    </xf>
    <xf numFmtId="0" fontId="2" fillId="0" borderId="11" xfId="84" applyFont="1" applyFill="1" applyBorder="1" applyAlignment="1">
      <alignment horizontal="left" vertical="center" wrapText="1"/>
      <protection/>
    </xf>
    <xf numFmtId="176" fontId="6" fillId="0" borderId="0" xfId="63" applyNumberFormat="1" applyFont="1" applyAlignment="1">
      <alignment horizontal="right" vertical="center"/>
      <protection/>
    </xf>
    <xf numFmtId="0" fontId="0" fillId="0" borderId="0" xfId="84" applyFont="1" applyBorder="1" applyAlignment="1">
      <alignment vertical="center" wrapText="1"/>
      <protection/>
    </xf>
    <xf numFmtId="0" fontId="0" fillId="0" borderId="16" xfId="84" applyFont="1" applyBorder="1" applyAlignment="1">
      <alignment horizontal="right" vertical="center" wrapText="1"/>
      <protection/>
    </xf>
    <xf numFmtId="178" fontId="0" fillId="0" borderId="11" xfId="84" applyNumberFormat="1" applyFont="1" applyFill="1" applyBorder="1" applyAlignment="1">
      <alignment vertical="center" shrinkToFit="1"/>
      <protection/>
    </xf>
    <xf numFmtId="0" fontId="0" fillId="0" borderId="0" xfId="63" applyFont="1" applyAlignment="1">
      <alignment vertical="center"/>
      <protection/>
    </xf>
    <xf numFmtId="0" fontId="7" fillId="0" borderId="0" xfId="63" applyAlignment="1">
      <alignment vertical="center"/>
      <protection/>
    </xf>
    <xf numFmtId="176" fontId="7" fillId="0" borderId="0" xfId="63" applyNumberFormat="1" applyAlignment="1">
      <alignment vertical="center"/>
      <protection/>
    </xf>
    <xf numFmtId="181" fontId="2" fillId="0" borderId="0" xfId="86" applyNumberFormat="1" applyFont="1" applyFill="1" applyAlignment="1" applyProtection="1">
      <alignment horizontal="center" vertical="center"/>
      <protection/>
    </xf>
    <xf numFmtId="181" fontId="4" fillId="0" borderId="0" xfId="86" applyNumberFormat="1" applyFont="1" applyFill="1" applyAlignment="1" applyProtection="1">
      <alignment horizontal="center" vertical="center"/>
      <protection/>
    </xf>
    <xf numFmtId="0" fontId="0" fillId="0" borderId="17" xfId="63" applyFont="1" applyFill="1" applyBorder="1" applyAlignment="1">
      <alignment horizontal="center" vertical="center"/>
      <protection/>
    </xf>
    <xf numFmtId="0" fontId="0" fillId="0" borderId="17" xfId="63" applyFont="1" applyFill="1" applyBorder="1" applyAlignment="1">
      <alignment horizontal="center" vertical="center" wrapText="1"/>
      <protection/>
    </xf>
    <xf numFmtId="0" fontId="0" fillId="0" borderId="18" xfId="63" applyFont="1" applyFill="1" applyBorder="1" applyAlignment="1">
      <alignment horizontal="center" vertical="center" wrapText="1"/>
      <protection/>
    </xf>
    <xf numFmtId="0" fontId="0" fillId="0" borderId="12" xfId="63" applyFont="1" applyFill="1" applyBorder="1" applyAlignment="1">
      <alignment horizontal="center"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11" xfId="63" applyFont="1" applyFill="1" applyBorder="1" applyAlignment="1">
      <alignment horizontal="center" vertical="center" wrapText="1"/>
      <protection/>
    </xf>
    <xf numFmtId="0" fontId="0" fillId="0" borderId="11" xfId="63" applyFont="1" applyFill="1" applyBorder="1" applyAlignment="1">
      <alignment horizontal="left" vertical="center" wrapText="1"/>
      <protection/>
    </xf>
    <xf numFmtId="0" fontId="0" fillId="0" borderId="20" xfId="63" applyFont="1" applyFill="1" applyBorder="1" applyAlignment="1">
      <alignment horizontal="center" vertical="center"/>
      <protection/>
    </xf>
    <xf numFmtId="0" fontId="2" fillId="8" borderId="11" xfId="63" applyFont="1" applyFill="1" applyBorder="1" applyAlignment="1">
      <alignment vertical="center" wrapText="1"/>
      <protection/>
    </xf>
    <xf numFmtId="177" fontId="8" fillId="0" borderId="11" xfId="63" applyNumberFormat="1" applyFont="1" applyBorder="1" applyAlignment="1">
      <alignment vertical="center" shrinkToFit="1"/>
      <protection/>
    </xf>
    <xf numFmtId="0" fontId="0" fillId="0" borderId="11" xfId="63" applyNumberFormat="1" applyFont="1" applyFill="1" applyBorder="1" applyAlignment="1" applyProtection="1">
      <alignment vertical="center" wrapText="1"/>
      <protection/>
    </xf>
    <xf numFmtId="177" fontId="9" fillId="0" borderId="11" xfId="63" applyNumberFormat="1" applyFont="1" applyBorder="1" applyAlignment="1">
      <alignment vertical="center" shrinkToFit="1"/>
      <protection/>
    </xf>
    <xf numFmtId="0" fontId="5" fillId="0" borderId="0" xfId="63" applyFont="1" applyAlignment="1">
      <alignment horizontal="left" vertical="center"/>
      <protection/>
    </xf>
    <xf numFmtId="0" fontId="7" fillId="0" borderId="0" xfId="63" applyAlignment="1">
      <alignment horizontal="left" vertical="center"/>
      <protection/>
    </xf>
    <xf numFmtId="0" fontId="6" fillId="0" borderId="0" xfId="63" applyFont="1" applyAlignment="1">
      <alignment vertical="center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179" fontId="0" fillId="0" borderId="11" xfId="63" applyNumberFormat="1" applyFont="1" applyFill="1" applyBorder="1" applyAlignment="1">
      <alignment horizontal="center" vertical="center" wrapText="1"/>
      <protection/>
    </xf>
    <xf numFmtId="178" fontId="2" fillId="0" borderId="11" xfId="63" applyNumberFormat="1" applyFont="1" applyBorder="1" applyAlignment="1">
      <alignment vertical="center" shrinkToFit="1"/>
      <protection/>
    </xf>
    <xf numFmtId="178" fontId="0" fillId="0" borderId="11" xfId="63" applyNumberFormat="1" applyFont="1" applyBorder="1" applyAlignment="1">
      <alignment vertical="center" shrinkToFit="1"/>
      <protection/>
    </xf>
    <xf numFmtId="176" fontId="6" fillId="0" borderId="0" xfId="63" applyNumberFormat="1" applyFont="1" applyAlignment="1">
      <alignment vertical="center"/>
      <protection/>
    </xf>
    <xf numFmtId="181" fontId="0" fillId="0" borderId="0" xfId="86" applyNumberFormat="1" applyFont="1" applyFill="1" applyAlignment="1" applyProtection="1">
      <alignment horizontal="left" vertical="center"/>
      <protection/>
    </xf>
    <xf numFmtId="181" fontId="2" fillId="0" borderId="0" xfId="86" applyNumberFormat="1" applyFont="1" applyFill="1" applyAlignment="1" applyProtection="1">
      <alignment horizontal="center"/>
      <protection/>
    </xf>
    <xf numFmtId="181" fontId="0" fillId="0" borderId="0" xfId="86" applyNumberFormat="1" applyFont="1" applyFill="1" applyAlignment="1" applyProtection="1">
      <alignment horizontal="right" vertical="center"/>
      <protection/>
    </xf>
    <xf numFmtId="181" fontId="2" fillId="0" borderId="0" xfId="86" applyNumberFormat="1" applyFont="1" applyFill="1" applyAlignment="1" applyProtection="1">
      <alignment horizontal="left" vertical="center"/>
      <protection/>
    </xf>
    <xf numFmtId="181" fontId="0" fillId="0" borderId="0" xfId="86" applyNumberFormat="1" applyFont="1" applyFill="1" applyAlignment="1" applyProtection="1">
      <alignment horizontal="center" vertical="center"/>
      <protection/>
    </xf>
    <xf numFmtId="181" fontId="0" fillId="0" borderId="17" xfId="86" applyNumberFormat="1" applyFont="1" applyFill="1" applyBorder="1" applyAlignment="1">
      <alignment horizontal="center" vertical="center"/>
      <protection/>
    </xf>
    <xf numFmtId="181" fontId="0" fillId="0" borderId="10" xfId="86" applyNumberFormat="1" applyFont="1" applyFill="1" applyBorder="1" applyAlignment="1" applyProtection="1">
      <alignment horizontal="center" vertical="center" wrapText="1"/>
      <protection/>
    </xf>
    <xf numFmtId="181" fontId="0" fillId="0" borderId="12" xfId="86" applyNumberFormat="1" applyFont="1" applyFill="1" applyBorder="1" applyAlignment="1" applyProtection="1">
      <alignment horizontal="center" vertical="center"/>
      <protection/>
    </xf>
    <xf numFmtId="181" fontId="0" fillId="0" borderId="13" xfId="86" applyNumberFormat="1" applyFont="1" applyFill="1" applyBorder="1" applyAlignment="1" applyProtection="1">
      <alignment horizontal="center" vertical="center"/>
      <protection/>
    </xf>
    <xf numFmtId="181" fontId="0" fillId="0" borderId="14" xfId="86" applyNumberFormat="1" applyFont="1" applyFill="1" applyBorder="1" applyAlignment="1" applyProtection="1">
      <alignment horizontal="center" vertical="center"/>
      <protection/>
    </xf>
    <xf numFmtId="181" fontId="0" fillId="0" borderId="20" xfId="86" applyNumberFormat="1" applyFont="1" applyFill="1" applyBorder="1" applyAlignment="1">
      <alignment horizontal="center" vertical="center"/>
      <protection/>
    </xf>
    <xf numFmtId="181" fontId="0" fillId="0" borderId="15" xfId="86" applyNumberFormat="1" applyFont="1" applyFill="1" applyBorder="1" applyAlignment="1" applyProtection="1">
      <alignment horizontal="center" vertical="center" wrapText="1"/>
      <protection/>
    </xf>
    <xf numFmtId="181" fontId="0" fillId="0" borderId="11" xfId="86" applyNumberFormat="1" applyFont="1" applyFill="1" applyBorder="1" applyAlignment="1" applyProtection="1">
      <alignment horizontal="center" vertical="center"/>
      <protection/>
    </xf>
    <xf numFmtId="0" fontId="0" fillId="0" borderId="21" xfId="63" applyFont="1" applyBorder="1" applyAlignment="1">
      <alignment horizontal="center" vertical="center"/>
      <protection/>
    </xf>
    <xf numFmtId="177" fontId="8" fillId="0" borderId="15" xfId="86" applyNumberFormat="1" applyFont="1" applyFill="1" applyBorder="1" applyAlignment="1" applyProtection="1">
      <alignment horizontal="right" vertical="center" shrinkToFit="1"/>
      <protection/>
    </xf>
    <xf numFmtId="177" fontId="8" fillId="0" borderId="11" xfId="86" applyNumberFormat="1" applyFont="1" applyFill="1" applyBorder="1" applyAlignment="1" applyProtection="1">
      <alignment horizontal="right" vertical="center" shrinkToFit="1"/>
      <protection/>
    </xf>
    <xf numFmtId="178" fontId="2" fillId="0" borderId="11" xfId="63" applyNumberFormat="1" applyFont="1" applyBorder="1" applyAlignment="1">
      <alignment horizontal="right" vertical="center" shrinkToFit="1"/>
      <protection/>
    </xf>
    <xf numFmtId="0" fontId="0" fillId="0" borderId="11" xfId="63" applyNumberFormat="1" applyFont="1" applyFill="1" applyBorder="1" applyAlignment="1" applyProtection="1">
      <alignment horizontal="left" vertical="center" wrapText="1" indent="1"/>
      <protection/>
    </xf>
    <xf numFmtId="177" fontId="0" fillId="0" borderId="11" xfId="63" applyNumberFormat="1" applyFont="1" applyBorder="1" applyAlignment="1">
      <alignment vertical="center" shrinkToFit="1"/>
      <protection/>
    </xf>
    <xf numFmtId="177" fontId="9" fillId="0" borderId="11" xfId="86" applyNumberFormat="1" applyFont="1" applyFill="1" applyBorder="1" applyAlignment="1" applyProtection="1">
      <alignment horizontal="right" vertical="center" shrinkToFit="1"/>
      <protection/>
    </xf>
    <xf numFmtId="177" fontId="9" fillId="0" borderId="15" xfId="86" applyNumberFormat="1" applyFont="1" applyFill="1" applyBorder="1" applyAlignment="1" applyProtection="1">
      <alignment horizontal="right" vertical="center" shrinkToFit="1"/>
      <protection/>
    </xf>
    <xf numFmtId="178" fontId="0" fillId="0" borderId="11" xfId="63" applyNumberFormat="1" applyFont="1" applyBorder="1" applyAlignment="1">
      <alignment horizontal="right" vertical="center" shrinkToFit="1"/>
      <protection/>
    </xf>
    <xf numFmtId="177" fontId="0" fillId="0" borderId="0" xfId="63" applyNumberFormat="1" applyFont="1" applyAlignment="1">
      <alignment vertical="center"/>
      <protection/>
    </xf>
    <xf numFmtId="182" fontId="0" fillId="0" borderId="0" xfId="63" applyNumberFormat="1" applyFont="1" applyAlignment="1">
      <alignment vertical="center"/>
      <protection/>
    </xf>
    <xf numFmtId="178" fontId="0" fillId="0" borderId="0" xfId="26" applyNumberFormat="1" applyFont="1" applyFill="1" applyBorder="1" applyAlignment="1" applyProtection="1">
      <alignment vertical="center"/>
      <protection/>
    </xf>
    <xf numFmtId="183" fontId="5" fillId="0" borderId="0" xfId="0" applyNumberFormat="1" applyFont="1" applyFill="1" applyAlignment="1">
      <alignment vertical="center"/>
    </xf>
    <xf numFmtId="183" fontId="1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83" fontId="0" fillId="0" borderId="0" xfId="0" applyNumberFormat="1" applyFont="1" applyFill="1" applyAlignment="1">
      <alignment vertical="center"/>
    </xf>
    <xf numFmtId="183" fontId="5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 applyProtection="1">
      <alignment horizontal="center" vertical="center" wrapText="1"/>
      <protection/>
    </xf>
    <xf numFmtId="49" fontId="11" fillId="0" borderId="0" xfId="0" applyNumberFormat="1" applyFont="1" applyFill="1" applyAlignment="1" applyProtection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177" fontId="12" fillId="0" borderId="11" xfId="0" applyNumberFormat="1" applyFont="1" applyBorder="1" applyAlignment="1">
      <alignment vertical="center" shrinkToFit="1"/>
    </xf>
    <xf numFmtId="0" fontId="1" fillId="0" borderId="11" xfId="0" applyFont="1" applyBorder="1" applyAlignment="1" applyProtection="1">
      <alignment vertical="center"/>
      <protection/>
    </xf>
    <xf numFmtId="177" fontId="1" fillId="0" borderId="11" xfId="0" applyNumberFormat="1" applyFont="1" applyBorder="1" applyAlignment="1">
      <alignment vertical="center" shrinkToFit="1"/>
    </xf>
    <xf numFmtId="0" fontId="1" fillId="0" borderId="1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Border="1" applyAlignment="1">
      <alignment vertical="center" shrinkToFit="1"/>
    </xf>
    <xf numFmtId="177" fontId="0" fillId="0" borderId="11" xfId="0" applyNumberFormat="1" applyBorder="1" applyAlignment="1">
      <alignment vertical="center" shrinkToFit="1"/>
    </xf>
    <xf numFmtId="0" fontId="1" fillId="0" borderId="11" xfId="0" applyFont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>
      <alignment vertical="center" wrapText="1"/>
    </xf>
    <xf numFmtId="177" fontId="0" fillId="0" borderId="11" xfId="0" applyNumberFormat="1" applyFill="1" applyBorder="1" applyAlignment="1">
      <alignment vertical="center" shrinkToFit="1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177" fontId="12" fillId="0" borderId="11" xfId="0" applyNumberFormat="1" applyFont="1" applyBorder="1" applyAlignment="1">
      <alignment vertical="center" shrinkToFit="1"/>
    </xf>
    <xf numFmtId="0" fontId="1" fillId="0" borderId="11" xfId="0" applyFont="1" applyBorder="1" applyAlignment="1" applyProtection="1">
      <alignment horizontal="center" vertical="center" wrapText="1"/>
      <protection/>
    </xf>
    <xf numFmtId="177" fontId="1" fillId="18" borderId="11" xfId="85" applyNumberFormat="1" applyFont="1" applyFill="1" applyBorder="1" applyAlignment="1">
      <alignment vertical="center" shrinkToFit="1"/>
      <protection/>
    </xf>
    <xf numFmtId="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NumberFormat="1" applyFont="1" applyBorder="1" applyAlignment="1">
      <alignment horizontal="center" vertical="center" wrapText="1"/>
    </xf>
    <xf numFmtId="0" fontId="13" fillId="0" borderId="0" xfId="63" applyFont="1" applyAlignment="1">
      <alignment vertical="center"/>
      <protection/>
    </xf>
    <xf numFmtId="0" fontId="14" fillId="0" borderId="0" xfId="41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9" fillId="0" borderId="0" xfId="41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181" fontId="15" fillId="0" borderId="0" xfId="86" applyNumberFormat="1" applyFont="1" applyFill="1" applyAlignment="1" applyProtection="1">
      <alignment horizontal="center" vertical="center"/>
      <protection/>
    </xf>
    <xf numFmtId="0" fontId="16" fillId="0" borderId="0" xfId="4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11" xfId="41" applyNumberFormat="1" applyFont="1" applyFill="1" applyBorder="1" applyAlignment="1" applyProtection="1">
      <alignment horizontal="center" vertical="center" wrapText="1"/>
      <protection/>
    </xf>
    <xf numFmtId="0" fontId="2" fillId="0" borderId="11" xfId="57" applyNumberFormat="1" applyFont="1" applyFill="1" applyBorder="1" applyAlignment="1" applyProtection="1">
      <alignment horizontal="center" vertical="center" wrapText="1"/>
      <protection/>
    </xf>
    <xf numFmtId="0" fontId="2" fillId="0" borderId="11" xfId="57" applyNumberFormat="1" applyFont="1" applyFill="1" applyBorder="1" applyAlignment="1" applyProtection="1">
      <alignment horizontal="left" vertical="center" wrapText="1"/>
      <protection/>
    </xf>
    <xf numFmtId="177" fontId="2" fillId="0" borderId="11" xfId="0" applyNumberFormat="1" applyFont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7" fontId="0" fillId="0" borderId="11" xfId="0" applyNumberFormat="1" applyFont="1" applyBorder="1" applyAlignment="1">
      <alignment vertical="center" shrinkToFit="1"/>
    </xf>
    <xf numFmtId="0" fontId="7" fillId="0" borderId="0" xfId="63" applyFill="1" applyAlignment="1">
      <alignment vertical="center"/>
      <protection/>
    </xf>
    <xf numFmtId="0" fontId="13" fillId="0" borderId="0" xfId="63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0" xfId="63" applyFont="1" applyFill="1" applyAlignment="1">
      <alignment vertical="center"/>
      <protection/>
    </xf>
    <xf numFmtId="179" fontId="7" fillId="0" borderId="0" xfId="63" applyNumberFormat="1" applyAlignment="1">
      <alignment vertical="center"/>
      <protection/>
    </xf>
    <xf numFmtId="0" fontId="0" fillId="0" borderId="11" xfId="63" applyFont="1" applyFill="1" applyBorder="1" applyAlignment="1">
      <alignment horizontal="center" vertical="center"/>
      <protection/>
    </xf>
    <xf numFmtId="181" fontId="0" fillId="0" borderId="12" xfId="86" applyNumberFormat="1" applyFont="1" applyFill="1" applyBorder="1" applyAlignment="1" applyProtection="1">
      <alignment horizontal="center" vertical="center" wrapText="1"/>
      <protection/>
    </xf>
    <xf numFmtId="181" fontId="0" fillId="0" borderId="13" xfId="86" applyNumberFormat="1" applyFont="1" applyFill="1" applyBorder="1" applyAlignment="1" applyProtection="1">
      <alignment horizontal="center" vertical="center" wrapText="1"/>
      <protection/>
    </xf>
    <xf numFmtId="181" fontId="0" fillId="0" borderId="14" xfId="86" applyNumberFormat="1" applyFont="1" applyFill="1" applyBorder="1" applyAlignment="1" applyProtection="1">
      <alignment horizontal="center" vertical="center" wrapText="1"/>
      <protection/>
    </xf>
    <xf numFmtId="0" fontId="8" fillId="8" borderId="11" xfId="63" applyFont="1" applyFill="1" applyBorder="1" applyAlignment="1">
      <alignment horizontal="left" vertical="center" shrinkToFit="1"/>
      <protection/>
    </xf>
    <xf numFmtId="177" fontId="8" fillId="8" borderId="11" xfId="86" applyNumberFormat="1" applyFont="1" applyFill="1" applyBorder="1" applyAlignment="1" applyProtection="1">
      <alignment horizontal="right" vertical="center" shrinkToFit="1"/>
      <protection/>
    </xf>
    <xf numFmtId="0" fontId="9" fillId="19" borderId="11" xfId="63" applyFont="1" applyFill="1" applyBorder="1" applyAlignment="1">
      <alignment horizontal="left" vertical="center" shrinkToFit="1"/>
      <protection/>
    </xf>
    <xf numFmtId="177" fontId="0" fillId="19" borderId="11" xfId="82" applyNumberFormat="1" applyFont="1" applyFill="1" applyBorder="1" applyAlignment="1" applyProtection="1">
      <alignment horizontal="right" vertical="center" shrinkToFit="1"/>
      <protection/>
    </xf>
    <xf numFmtId="177" fontId="0" fillId="19" borderId="11" xfId="0" applyNumberFormat="1" applyFont="1" applyFill="1" applyBorder="1" applyAlignment="1" applyProtection="1">
      <alignment horizontal="right" vertical="center" shrinkToFit="1"/>
      <protection/>
    </xf>
    <xf numFmtId="177" fontId="9" fillId="19" borderId="11" xfId="63" applyNumberFormat="1" applyFont="1" applyFill="1" applyBorder="1" applyAlignment="1">
      <alignment vertical="center" shrinkToFit="1"/>
      <protection/>
    </xf>
    <xf numFmtId="0" fontId="9" fillId="8" borderId="11" xfId="63" applyFont="1" applyFill="1" applyBorder="1" applyAlignment="1">
      <alignment horizontal="left" vertical="center" shrinkToFit="1"/>
      <protection/>
    </xf>
    <xf numFmtId="177" fontId="0" fillId="0" borderId="11" xfId="82" applyNumberFormat="1" applyFont="1" applyFill="1" applyBorder="1" applyAlignment="1" applyProtection="1">
      <alignment horizontal="right" vertical="center" shrinkToFit="1"/>
      <protection/>
    </xf>
    <xf numFmtId="177" fontId="0" fillId="0" borderId="11" xfId="0" applyNumberFormat="1" applyFont="1" applyFill="1" applyBorder="1" applyAlignment="1" applyProtection="1">
      <alignment horizontal="right" vertical="center" shrinkToFit="1"/>
      <protection/>
    </xf>
    <xf numFmtId="177" fontId="9" fillId="0" borderId="11" xfId="63" applyNumberFormat="1" applyFont="1" applyFill="1" applyBorder="1" applyAlignment="1">
      <alignment vertical="center" shrinkToFit="1"/>
      <protection/>
    </xf>
    <xf numFmtId="0" fontId="5" fillId="0" borderId="0" xfId="63" applyFont="1" applyAlignment="1">
      <alignment vertical="center"/>
      <protection/>
    </xf>
    <xf numFmtId="178" fontId="0" fillId="19" borderId="11" xfId="63" applyNumberFormat="1" applyFont="1" applyFill="1" applyBorder="1" applyAlignment="1">
      <alignment vertical="center" shrinkToFit="1"/>
      <protection/>
    </xf>
    <xf numFmtId="178" fontId="0" fillId="0" borderId="11" xfId="63" applyNumberFormat="1" applyFont="1" applyFill="1" applyBorder="1" applyAlignment="1">
      <alignment vertical="center" shrinkToFit="1"/>
      <protection/>
    </xf>
    <xf numFmtId="0" fontId="0" fillId="20" borderId="0" xfId="63" applyFont="1" applyFill="1" applyAlignment="1">
      <alignment vertical="center"/>
      <protection/>
    </xf>
    <xf numFmtId="0" fontId="0" fillId="0" borderId="0" xfId="26" applyNumberFormat="1" applyFont="1" applyFill="1" applyBorder="1" applyAlignment="1" applyProtection="1">
      <alignment vertical="center"/>
      <protection/>
    </xf>
    <xf numFmtId="10" fontId="0" fillId="19" borderId="11" xfId="63" applyNumberFormat="1" applyFont="1" applyFill="1" applyBorder="1" applyAlignment="1">
      <alignment vertical="center" shrinkToFit="1"/>
      <protection/>
    </xf>
    <xf numFmtId="0" fontId="17" fillId="0" borderId="0" xfId="63" applyFont="1" applyFill="1" applyAlignment="1">
      <alignment horizontal="center" vertical="center"/>
      <protection/>
    </xf>
    <xf numFmtId="179" fontId="6" fillId="0" borderId="0" xfId="63" applyNumberFormat="1" applyFont="1" applyAlignment="1">
      <alignment vertical="center"/>
      <protection/>
    </xf>
    <xf numFmtId="181" fontId="4" fillId="0" borderId="0" xfId="86" applyNumberFormat="1" applyFont="1" applyFill="1" applyAlignment="1" applyProtection="1">
      <alignment horizontal="center"/>
      <protection/>
    </xf>
    <xf numFmtId="181" fontId="0" fillId="0" borderId="11" xfId="86" applyNumberFormat="1" applyFont="1" applyFill="1" applyBorder="1" applyAlignment="1">
      <alignment horizontal="center" vertical="center"/>
      <protection/>
    </xf>
    <xf numFmtId="181" fontId="0" fillId="0" borderId="11" xfId="86" applyNumberFormat="1" applyFont="1" applyFill="1" applyBorder="1" applyAlignment="1" applyProtection="1">
      <alignment horizontal="center" vertical="center" wrapText="1"/>
      <protection/>
    </xf>
    <xf numFmtId="0" fontId="0" fillId="0" borderId="11" xfId="63" applyFont="1" applyBorder="1" applyAlignment="1">
      <alignment horizontal="center" vertical="center"/>
      <protection/>
    </xf>
    <xf numFmtId="184" fontId="0" fillId="0" borderId="0" xfId="63" applyNumberFormat="1" applyFont="1" applyAlignment="1">
      <alignment vertical="center"/>
      <protection/>
    </xf>
    <xf numFmtId="177" fontId="0" fillId="0" borderId="11" xfId="0" applyNumberFormat="1" applyFont="1" applyFill="1" applyBorder="1" applyAlignment="1" applyProtection="1">
      <alignment vertical="center" shrinkToFit="1"/>
      <protection locked="0"/>
    </xf>
    <xf numFmtId="58" fontId="0" fillId="0" borderId="0" xfId="63" applyNumberFormat="1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182" fontId="9" fillId="0" borderId="11" xfId="86" applyNumberFormat="1" applyFont="1" applyFill="1" applyBorder="1" applyAlignment="1" applyProtection="1">
      <alignment horizontal="right" vertical="center" shrinkToFit="1"/>
      <protection/>
    </xf>
    <xf numFmtId="182" fontId="0" fillId="0" borderId="11" xfId="0" applyNumberFormat="1" applyFont="1" applyFill="1" applyBorder="1" applyAlignment="1" applyProtection="1">
      <alignment vertical="center" shrinkToFit="1"/>
      <protection locked="0"/>
    </xf>
    <xf numFmtId="10" fontId="0" fillId="0" borderId="0" xfId="26" applyNumberFormat="1" applyFont="1" applyFill="1" applyBorder="1" applyAlignment="1" applyProtection="1">
      <alignment vertical="center"/>
      <protection/>
    </xf>
    <xf numFmtId="0" fontId="0" fillId="0" borderId="11" xfId="63" applyFont="1" applyBorder="1" applyAlignment="1">
      <alignment horizontal="right" vertical="center"/>
      <protection/>
    </xf>
    <xf numFmtId="182" fontId="0" fillId="0" borderId="11" xfId="63" applyNumberFormat="1" applyFont="1" applyBorder="1" applyAlignment="1">
      <alignment vertical="center"/>
      <protection/>
    </xf>
    <xf numFmtId="0" fontId="1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81" fontId="19" fillId="0" borderId="0" xfId="86" applyNumberFormat="1" applyFont="1" applyFill="1" applyAlignment="1" applyProtection="1">
      <alignment horizontal="left"/>
      <protection/>
    </xf>
    <xf numFmtId="181" fontId="20" fillId="0" borderId="0" xfId="86" applyNumberFormat="1" applyFont="1" applyFill="1" applyAlignment="1" applyProtection="1">
      <alignment horizontal="center"/>
      <protection/>
    </xf>
    <xf numFmtId="0" fontId="6" fillId="0" borderId="0" xfId="0" applyFont="1" applyAlignment="1">
      <alignment horizontal="left" vertical="center"/>
    </xf>
    <xf numFmtId="0" fontId="19" fillId="0" borderId="0" xfId="63" applyFont="1" applyAlignment="1">
      <alignment horizontal="left" vertical="center" wrapText="1"/>
      <protection/>
    </xf>
    <xf numFmtId="0" fontId="20" fillId="0" borderId="0" xfId="63" applyFont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0" fillId="0" borderId="0" xfId="98" applyFill="1">
      <alignment/>
      <protection/>
    </xf>
    <xf numFmtId="3" fontId="0" fillId="0" borderId="0" xfId="98" applyNumberFormat="1" applyFont="1" applyFill="1" applyAlignment="1" applyProtection="1">
      <alignment/>
      <protection/>
    </xf>
    <xf numFmtId="0" fontId="0" fillId="0" borderId="0" xfId="98" applyFont="1" applyFill="1" applyAlignment="1">
      <alignment/>
      <protection/>
    </xf>
    <xf numFmtId="3" fontId="4" fillId="0" borderId="0" xfId="98" applyNumberFormat="1" applyFont="1" applyFill="1" applyAlignment="1" applyProtection="1">
      <alignment horizontal="center" vertical="center"/>
      <protection/>
    </xf>
    <xf numFmtId="3" fontId="5" fillId="0" borderId="0" xfId="98" applyNumberFormat="1" applyFont="1" applyFill="1" applyBorder="1" applyAlignment="1" applyProtection="1">
      <alignment horizontal="right" vertical="center"/>
      <protection/>
    </xf>
    <xf numFmtId="0" fontId="0" fillId="0" borderId="0" xfId="98" applyFont="1" applyFill="1" applyAlignment="1">
      <alignment horizontal="right" vertical="center"/>
      <protection/>
    </xf>
    <xf numFmtId="3" fontId="2" fillId="0" borderId="11" xfId="98" applyNumberFormat="1" applyFont="1" applyFill="1" applyBorder="1" applyAlignment="1" applyProtection="1">
      <alignment horizontal="center" vertical="center"/>
      <protection/>
    </xf>
    <xf numFmtId="3" fontId="2" fillId="0" borderId="11" xfId="98" applyNumberFormat="1" applyFont="1" applyFill="1" applyBorder="1" applyAlignment="1" applyProtection="1">
      <alignment vertical="center"/>
      <protection/>
    </xf>
    <xf numFmtId="177" fontId="2" fillId="0" borderId="11" xfId="98" applyNumberFormat="1" applyFont="1" applyFill="1" applyBorder="1" applyAlignment="1" applyProtection="1">
      <alignment horizontal="right" vertical="center" shrinkToFit="1"/>
      <protection/>
    </xf>
    <xf numFmtId="0" fontId="0" fillId="0" borderId="11" xfId="98" applyFont="1" applyFill="1" applyBorder="1">
      <alignment/>
      <protection/>
    </xf>
    <xf numFmtId="3" fontId="0" fillId="0" borderId="11" xfId="98" applyNumberFormat="1" applyFont="1" applyFill="1" applyBorder="1" applyAlignment="1" applyProtection="1">
      <alignment vertical="center"/>
      <protection/>
    </xf>
    <xf numFmtId="177" fontId="0" fillId="0" borderId="11" xfId="98" applyNumberFormat="1" applyFont="1" applyFill="1" applyBorder="1" applyAlignment="1" applyProtection="1">
      <alignment horizontal="right" vertical="center" shrinkToFit="1"/>
      <protection/>
    </xf>
    <xf numFmtId="0" fontId="4" fillId="0" borderId="0" xfId="83" applyNumberFormat="1" applyFont="1" applyFill="1" applyAlignment="1" applyProtection="1">
      <alignment horizontal="center" vertical="center" wrapText="1"/>
      <protection/>
    </xf>
    <xf numFmtId="177" fontId="0" fillId="0" borderId="11" xfId="0" applyNumberFormat="1" applyFont="1" applyBorder="1" applyAlignment="1">
      <alignment horizontal="right" vertical="center" shrinkToFit="1"/>
    </xf>
    <xf numFmtId="178" fontId="0" fillId="0" borderId="11" xfId="0" applyNumberFormat="1" applyFont="1" applyBorder="1" applyAlignment="1">
      <alignment horizontal="right" vertical="center" shrinkToFit="1"/>
    </xf>
    <xf numFmtId="0" fontId="0" fillId="0" borderId="0" xfId="21" applyFont="1" applyAlignment="1">
      <alignment vertical="center"/>
      <protection/>
    </xf>
    <xf numFmtId="0" fontId="0" fillId="0" borderId="0" xfId="21" applyFont="1">
      <alignment/>
      <protection/>
    </xf>
    <xf numFmtId="0" fontId="0" fillId="0" borderId="0" xfId="21">
      <alignment/>
      <protection/>
    </xf>
    <xf numFmtId="0" fontId="0" fillId="0" borderId="0" xfId="21" applyFont="1" applyAlignment="1">
      <alignment horizontal="left" vertical="center"/>
      <protection/>
    </xf>
    <xf numFmtId="0" fontId="4" fillId="0" borderId="0" xfId="21" applyFont="1" applyAlignment="1">
      <alignment horizontal="center" vertical="center"/>
      <protection/>
    </xf>
    <xf numFmtId="0" fontId="0" fillId="0" borderId="11" xfId="21" applyFont="1" applyBorder="1" applyAlignment="1">
      <alignment horizontal="center" vertical="center" shrinkToFit="1"/>
      <protection/>
    </xf>
    <xf numFmtId="0" fontId="0" fillId="0" borderId="17" xfId="21" applyFont="1" applyBorder="1" applyAlignment="1">
      <alignment horizontal="center" vertical="center" shrinkToFit="1"/>
      <protection/>
    </xf>
    <xf numFmtId="181" fontId="0" fillId="0" borderId="11" xfId="86" applyNumberFormat="1" applyFont="1" applyFill="1" applyBorder="1" applyAlignment="1" applyProtection="1">
      <alignment horizontal="center" vertical="center" shrinkToFit="1"/>
      <protection/>
    </xf>
    <xf numFmtId="181" fontId="0" fillId="0" borderId="10" xfId="86" applyNumberFormat="1" applyFont="1" applyFill="1" applyBorder="1" applyAlignment="1" applyProtection="1">
      <alignment horizontal="center" vertical="center" wrapText="1" shrinkToFit="1"/>
      <protection/>
    </xf>
    <xf numFmtId="185" fontId="0" fillId="0" borderId="11" xfId="63" applyNumberFormat="1" applyFont="1" applyBorder="1" applyAlignment="1">
      <alignment horizontal="center" vertical="center" shrinkToFit="1"/>
      <protection/>
    </xf>
    <xf numFmtId="0" fontId="0" fillId="0" borderId="20" xfId="21" applyFont="1" applyBorder="1" applyAlignment="1">
      <alignment horizontal="center" vertical="center" shrinkToFit="1"/>
      <protection/>
    </xf>
    <xf numFmtId="0" fontId="0" fillId="0" borderId="11" xfId="63" applyFont="1" applyBorder="1" applyAlignment="1">
      <alignment horizontal="center" vertical="center" shrinkToFit="1"/>
      <protection/>
    </xf>
    <xf numFmtId="181" fontId="0" fillId="0" borderId="15" xfId="86" applyNumberFormat="1" applyFont="1" applyFill="1" applyBorder="1" applyAlignment="1" applyProtection="1">
      <alignment horizontal="center" vertical="center" shrinkToFit="1"/>
      <protection/>
    </xf>
    <xf numFmtId="182" fontId="0" fillId="0" borderId="11" xfId="21" applyNumberFormat="1" applyFont="1" applyBorder="1" applyAlignment="1">
      <alignment horizontal="right" vertical="center" shrinkToFit="1"/>
      <protection/>
    </xf>
    <xf numFmtId="177" fontId="0" fillId="0" borderId="11" xfId="21" applyNumberFormat="1" applyFont="1" applyBorder="1" applyAlignment="1">
      <alignment horizontal="right" vertical="center" shrinkToFit="1"/>
      <protection/>
    </xf>
    <xf numFmtId="178" fontId="0" fillId="0" borderId="11" xfId="21" applyNumberFormat="1" applyFont="1" applyBorder="1" applyAlignment="1">
      <alignment horizontal="right" vertical="center" shrinkToFit="1"/>
      <protection/>
    </xf>
    <xf numFmtId="0" fontId="0" fillId="0" borderId="11" xfId="21" applyNumberFormat="1" applyFont="1" applyBorder="1" applyAlignment="1">
      <alignment horizontal="left" vertical="center" wrapText="1"/>
      <protection/>
    </xf>
    <xf numFmtId="0" fontId="0" fillId="0" borderId="11" xfId="21" applyNumberFormat="1" applyFont="1" applyBorder="1" applyAlignment="1">
      <alignment horizontal="left" vertical="center" shrinkToFit="1"/>
      <protection/>
    </xf>
    <xf numFmtId="184" fontId="0" fillId="0" borderId="11" xfId="21" applyNumberFormat="1" applyFont="1" applyBorder="1" applyAlignment="1">
      <alignment horizontal="right" vertical="center" shrinkToFit="1"/>
      <protection/>
    </xf>
    <xf numFmtId="0" fontId="0" fillId="0" borderId="11" xfId="21" applyFont="1" applyBorder="1" applyAlignment="1">
      <alignment horizontal="left" vertical="center" wrapText="1"/>
      <protection/>
    </xf>
    <xf numFmtId="0" fontId="0" fillId="0" borderId="11" xfId="21" applyFont="1" applyBorder="1" applyAlignment="1">
      <alignment horizontal="center" vertical="center"/>
      <protection/>
    </xf>
    <xf numFmtId="0" fontId="0" fillId="0" borderId="0" xfId="21" applyFont="1" applyAlignment="1">
      <alignment horizontal="right" vertical="center"/>
      <protection/>
    </xf>
    <xf numFmtId="177" fontId="7" fillId="0" borderId="0" xfId="63" applyNumberFormat="1" applyAlignment="1">
      <alignment horizontal="right" vertical="center"/>
      <protection/>
    </xf>
    <xf numFmtId="0" fontId="2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center" vertical="center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176" fontId="0" fillId="0" borderId="11" xfId="63" applyNumberFormat="1" applyFont="1" applyFill="1" applyBorder="1" applyAlignment="1">
      <alignment horizontal="center" vertical="center" wrapText="1"/>
      <protection/>
    </xf>
    <xf numFmtId="177" fontId="0" fillId="0" borderId="10" xfId="63" applyNumberFormat="1" applyFont="1" applyFill="1" applyBorder="1" applyAlignment="1">
      <alignment horizontal="center" vertical="center" wrapText="1"/>
      <protection/>
    </xf>
    <xf numFmtId="0" fontId="2" fillId="8" borderId="11" xfId="63" applyFont="1" applyFill="1" applyBorder="1" applyAlignment="1">
      <alignment horizontal="left" vertical="center" wrapText="1"/>
      <protection/>
    </xf>
    <xf numFmtId="178" fontId="0" fillId="8" borderId="11" xfId="63" applyNumberFormat="1" applyFont="1" applyFill="1" applyBorder="1" applyAlignment="1">
      <alignment horizontal="right" vertical="center" shrinkToFit="1"/>
      <protection/>
    </xf>
    <xf numFmtId="177" fontId="6" fillId="0" borderId="0" xfId="63" applyNumberFormat="1" applyFont="1" applyAlignment="1">
      <alignment horizontal="right" vertical="center"/>
      <protection/>
    </xf>
    <xf numFmtId="185" fontId="0" fillId="0" borderId="0" xfId="63" applyNumberFormat="1" applyFont="1" applyAlignment="1">
      <alignment vertical="center"/>
      <protection/>
    </xf>
    <xf numFmtId="185" fontId="0" fillId="0" borderId="0" xfId="86" applyNumberFormat="1" applyFont="1" applyFill="1" applyAlignment="1" applyProtection="1">
      <alignment horizontal="left" vertical="center"/>
      <protection/>
    </xf>
    <xf numFmtId="185" fontId="21" fillId="0" borderId="0" xfId="86" applyNumberFormat="1" applyFont="1" applyFill="1" applyAlignment="1" applyProtection="1">
      <alignment horizontal="right" vertical="center"/>
      <protection/>
    </xf>
    <xf numFmtId="181" fontId="22" fillId="0" borderId="0" xfId="86" applyNumberFormat="1" applyFont="1" applyFill="1" applyAlignment="1" applyProtection="1">
      <alignment horizontal="left" vertical="center"/>
      <protection/>
    </xf>
    <xf numFmtId="181" fontId="1" fillId="0" borderId="0" xfId="86" applyNumberFormat="1" applyFont="1" applyFill="1" applyAlignment="1" applyProtection="1">
      <alignment horizontal="center" vertical="center"/>
      <protection/>
    </xf>
    <xf numFmtId="181" fontId="1" fillId="0" borderId="0" xfId="86" applyNumberFormat="1" applyFont="1" applyFill="1" applyAlignment="1" applyProtection="1">
      <alignment horizontal="right" vertical="center"/>
      <protection/>
    </xf>
    <xf numFmtId="185" fontId="0" fillId="0" borderId="0" xfId="86" applyNumberFormat="1" applyFont="1" applyFill="1" applyAlignment="1" applyProtection="1">
      <alignment horizontal="right" vertical="center"/>
      <protection/>
    </xf>
    <xf numFmtId="181" fontId="0" fillId="0" borderId="10" xfId="86" applyNumberFormat="1" applyFont="1" applyFill="1" applyBorder="1" applyAlignment="1">
      <alignment horizontal="center" vertical="center"/>
      <protection/>
    </xf>
    <xf numFmtId="181" fontId="0" fillId="0" borderId="10" xfId="86" applyNumberFormat="1" applyFont="1" applyFill="1" applyBorder="1" applyAlignment="1" applyProtection="1">
      <alignment horizontal="center" vertical="center"/>
      <protection/>
    </xf>
    <xf numFmtId="185" fontId="0" fillId="0" borderId="11" xfId="63" applyNumberFormat="1" applyFont="1" applyBorder="1" applyAlignment="1">
      <alignment horizontal="center" vertical="center" wrapText="1"/>
      <protection/>
    </xf>
    <xf numFmtId="181" fontId="0" fillId="0" borderId="15" xfId="86" applyNumberFormat="1" applyFont="1" applyFill="1" applyBorder="1" applyAlignment="1">
      <alignment horizontal="center" vertical="center"/>
      <protection/>
    </xf>
    <xf numFmtId="181" fontId="0" fillId="0" borderId="15" xfId="86" applyNumberFormat="1" applyFont="1" applyFill="1" applyBorder="1" applyAlignment="1" applyProtection="1">
      <alignment horizontal="center" vertical="center"/>
      <protection/>
    </xf>
    <xf numFmtId="0" fontId="0" fillId="0" borderId="18" xfId="63" applyFont="1" applyBorder="1" applyAlignment="1">
      <alignment horizontal="center" vertical="center" wrapText="1"/>
      <protection/>
    </xf>
    <xf numFmtId="185" fontId="0" fillId="0" borderId="11" xfId="63" applyNumberFormat="1" applyFont="1" applyBorder="1" applyAlignment="1">
      <alignment horizontal="center" vertical="center"/>
      <protection/>
    </xf>
    <xf numFmtId="178" fontId="9" fillId="0" borderId="11" xfId="86" applyNumberFormat="1" applyFont="1" applyFill="1" applyBorder="1" applyAlignment="1" applyProtection="1">
      <alignment horizontal="right" vertical="center" shrinkToFit="1"/>
      <protection/>
    </xf>
    <xf numFmtId="185" fontId="6" fillId="0" borderId="0" xfId="63" applyNumberFormat="1" applyFont="1" applyAlignment="1">
      <alignment vertical="center"/>
      <protection/>
    </xf>
    <xf numFmtId="179" fontId="0" fillId="0" borderId="0" xfId="63" applyNumberFormat="1" applyFont="1" applyAlignment="1">
      <alignment vertical="center"/>
      <protection/>
    </xf>
    <xf numFmtId="0" fontId="7" fillId="0" borderId="0" xfId="63">
      <alignment/>
      <protection/>
    </xf>
    <xf numFmtId="176" fontId="7" fillId="0" borderId="0" xfId="63" applyNumberFormat="1">
      <alignment/>
      <protection/>
    </xf>
    <xf numFmtId="179" fontId="7" fillId="0" borderId="0" xfId="63" applyNumberFormat="1" applyAlignment="1">
      <alignment horizontal="right"/>
      <protection/>
    </xf>
    <xf numFmtId="181" fontId="21" fillId="0" borderId="0" xfId="86" applyNumberFormat="1" applyFont="1" applyFill="1" applyAlignment="1" applyProtection="1">
      <alignment horizontal="right" vertical="center"/>
      <protection/>
    </xf>
    <xf numFmtId="0" fontId="5" fillId="0" borderId="0" xfId="63" applyFont="1">
      <alignment/>
      <protection/>
    </xf>
    <xf numFmtId="176" fontId="1" fillId="0" borderId="0" xfId="63" applyNumberFormat="1" applyFont="1" applyAlignment="1">
      <alignment horizontal="right" vertical="center"/>
      <protection/>
    </xf>
    <xf numFmtId="179" fontId="5" fillId="0" borderId="0" xfId="63" applyNumberFormat="1" applyFont="1" applyAlignment="1">
      <alignment horizontal="right"/>
      <protection/>
    </xf>
    <xf numFmtId="0" fontId="2" fillId="8" borderId="11" xfId="63" applyFont="1" applyFill="1" applyBorder="1" applyAlignment="1">
      <alignment horizontal="left" vertical="center"/>
      <protection/>
    </xf>
    <xf numFmtId="177" fontId="8" fillId="0" borderId="11" xfId="19" applyNumberFormat="1" applyFont="1" applyBorder="1" applyAlignment="1">
      <alignment vertical="center"/>
    </xf>
    <xf numFmtId="178" fontId="8" fillId="0" borderId="11" xfId="19" applyNumberFormat="1" applyFont="1" applyBorder="1" applyAlignment="1">
      <alignment horizontal="right" vertical="center" shrinkToFit="1"/>
    </xf>
    <xf numFmtId="0" fontId="23" fillId="0" borderId="11" xfId="19" applyNumberFormat="1" applyFont="1" applyBorder="1" applyAlignment="1">
      <alignment vertical="center" wrapText="1"/>
    </xf>
    <xf numFmtId="177" fontId="7" fillId="0" borderId="0" xfId="63" applyNumberFormat="1">
      <alignment/>
      <protection/>
    </xf>
    <xf numFmtId="0" fontId="0" fillId="8" borderId="11" xfId="63" applyFont="1" applyFill="1" applyBorder="1" applyAlignment="1">
      <alignment horizontal="left" vertical="center" wrapText="1"/>
      <protection/>
    </xf>
    <xf numFmtId="177" fontId="9" fillId="0" borderId="11" xfId="19" applyNumberFormat="1" applyFont="1" applyBorder="1" applyAlignment="1">
      <alignment vertical="center"/>
    </xf>
    <xf numFmtId="178" fontId="9" fillId="0" borderId="11" xfId="19" applyNumberFormat="1" applyFont="1" applyBorder="1" applyAlignment="1">
      <alignment horizontal="right" vertical="center" shrinkToFit="1"/>
    </xf>
    <xf numFmtId="10" fontId="7" fillId="0" borderId="0" xfId="26" applyNumberFormat="1" applyFont="1" applyFill="1" applyBorder="1" applyAlignment="1" applyProtection="1">
      <alignment/>
      <protection/>
    </xf>
    <xf numFmtId="0" fontId="7" fillId="20" borderId="0" xfId="63" applyFill="1">
      <alignment/>
      <protection/>
    </xf>
    <xf numFmtId="178" fontId="7" fillId="0" borderId="0" xfId="26" applyNumberFormat="1" applyFont="1" applyFill="1" applyBorder="1" applyAlignment="1" applyProtection="1">
      <alignment/>
      <protection/>
    </xf>
    <xf numFmtId="0" fontId="7" fillId="0" borderId="0" xfId="63" applyFill="1">
      <alignment/>
      <protection/>
    </xf>
    <xf numFmtId="186" fontId="7" fillId="0" borderId="0" xfId="20" applyNumberFormat="1" applyFont="1" applyFill="1" applyBorder="1" applyAlignment="1" applyProtection="1">
      <alignment/>
      <protection/>
    </xf>
    <xf numFmtId="0" fontId="6" fillId="0" borderId="0" xfId="63" applyFont="1">
      <alignment/>
      <protection/>
    </xf>
    <xf numFmtId="176" fontId="6" fillId="0" borderId="0" xfId="63" applyNumberFormat="1" applyFont="1">
      <alignment/>
      <protection/>
    </xf>
    <xf numFmtId="179" fontId="6" fillId="0" borderId="0" xfId="63" applyNumberFormat="1" applyFont="1" applyAlignment="1">
      <alignment horizontal="right"/>
      <protection/>
    </xf>
    <xf numFmtId="177" fontId="6" fillId="0" borderId="0" xfId="63" applyNumberFormat="1" applyFont="1">
      <alignment/>
      <protection/>
    </xf>
    <xf numFmtId="181" fontId="4" fillId="0" borderId="0" xfId="86" applyNumberFormat="1" applyFont="1" applyFill="1" applyBorder="1" applyAlignment="1" applyProtection="1">
      <alignment horizontal="center" vertical="center"/>
      <protection/>
    </xf>
    <xf numFmtId="181" fontId="24" fillId="0" borderId="0" xfId="86" applyNumberFormat="1" applyFont="1" applyFill="1" applyAlignment="1" applyProtection="1">
      <alignment horizontal="left" vertical="center"/>
      <protection/>
    </xf>
    <xf numFmtId="181" fontId="21" fillId="0" borderId="0" xfId="86" applyNumberFormat="1" applyFont="1" applyFill="1" applyAlignment="1" applyProtection="1">
      <alignment horizontal="center" vertical="center"/>
      <protection/>
    </xf>
    <xf numFmtId="0" fontId="0" fillId="0" borderId="11" xfId="63" applyFont="1" applyBorder="1" applyAlignment="1">
      <alignment horizontal="center" vertical="center" wrapText="1"/>
      <protection/>
    </xf>
    <xf numFmtId="0" fontId="5" fillId="0" borderId="11" xfId="63" applyNumberFormat="1" applyFont="1" applyFill="1" applyBorder="1" applyAlignment="1" applyProtection="1">
      <alignment horizontal="left" vertical="center" indent="1" shrinkToFit="1"/>
      <protection/>
    </xf>
    <xf numFmtId="182" fontId="6" fillId="0" borderId="0" xfId="63" applyNumberFormat="1" applyFont="1" applyAlignment="1">
      <alignment vertical="center"/>
      <protection/>
    </xf>
    <xf numFmtId="0" fontId="3" fillId="0" borderId="0" xfId="0" applyFont="1" applyAlignment="1">
      <alignment horizontal="center" vertical="center"/>
    </xf>
  </cellXfs>
  <cellStyles count="8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Comma" xfId="20"/>
    <cellStyle name="常规_永泰县国有资本经营预算套表" xfId="21"/>
    <cellStyle name="40% - 强调文字颜色 3" xfId="22"/>
    <cellStyle name="差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 4 2 2 2 5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12 2 2 2 3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标题 5 4 2" xfId="47"/>
    <cellStyle name="汇总" xfId="48"/>
    <cellStyle name="常规 4 3 2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?鹎%U龡&amp;H齲_x0001_C铣_x0014__x0007__x0001__x0001_ 2 2 2 2 3 3 2" xfId="57"/>
    <cellStyle name="40% - 强调文字颜色 2" xfId="58"/>
    <cellStyle name="千位[0]_1" xfId="59"/>
    <cellStyle name="_人大草案2010年1.10" xfId="60"/>
    <cellStyle name="强调文字颜色 3" xfId="61"/>
    <cellStyle name="强调文字颜色 4" xfId="62"/>
    <cellStyle name="常规_预算报告附表" xfId="63"/>
    <cellStyle name="no dec" xfId="64"/>
    <cellStyle name="20% - 强调文字颜色 4" xfId="65"/>
    <cellStyle name="40% - 强调文字颜色 4" xfId="66"/>
    <cellStyle name="_(汇总1201）2013年市本级建设项目情况表" xfId="67"/>
    <cellStyle name="标题_2009指标下达结转总表" xfId="68"/>
    <cellStyle name="强调文字颜色 5" xfId="69"/>
    <cellStyle name="?鹎%U龡&amp;H齲_x0001_C铣_x0014__x0007__x0001__x0001_" xfId="70"/>
    <cellStyle name="40% - 强调文字颜色 5" xfId="71"/>
    <cellStyle name="60% - 强调文字颜色 5" xfId="72"/>
    <cellStyle name="强调文字颜色 6" xfId="73"/>
    <cellStyle name="40% - 强调文字颜色 6" xfId="74"/>
    <cellStyle name="60% - 强调文字颜色 6" xfId="75"/>
    <cellStyle name="_(汇总初步定稿）2014年市本级建设项目情况表(汇总1220）" xfId="76"/>
    <cellStyle name="_2011年项目情况表(表八定稿）" xfId="77"/>
    <cellStyle name="ColLevel_1" xfId="78"/>
    <cellStyle name="_2011年项目情况表(定稿）" xfId="79"/>
    <cellStyle name="Normal_APR" xfId="80"/>
    <cellStyle name="RowLevel_1" xfId="81"/>
    <cellStyle name="常规_(4)人大批复表（项）" xfId="82"/>
    <cellStyle name="常规_2012年市本级预算人大定稿" xfId="83"/>
    <cellStyle name="常规_2014年国有资本经营预算收支-市委市政府" xfId="84"/>
    <cellStyle name="常规_2007年保工资、保运转最低支出标准" xfId="85"/>
    <cellStyle name="常规_Sheet1" xfId="86"/>
    <cellStyle name="常规_福州市本级社会保险基金预算安排情况表" xfId="87"/>
    <cellStyle name="普通_97-917" xfId="88"/>
    <cellStyle name="千分位[0]_laroux" xfId="89"/>
    <cellStyle name="千分位_97-917" xfId="90"/>
    <cellStyle name="千位_1" xfId="91"/>
    <cellStyle name="未定义" xfId="92"/>
    <cellStyle name="样式 1" xfId="93"/>
    <cellStyle name="常规_预计与预算2" xfId="94"/>
    <cellStyle name="常规_2004年全年全省收入预计(12.7再改格式)" xfId="95"/>
    <cellStyle name="常规 13" xfId="96"/>
    <cellStyle name="常规 59" xfId="97"/>
    <cellStyle name="常规_2015年总决算报表生成表0519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31185;&#36164;&#26009;\&#36130;&#25919;&#39044;&#31639;&#36164;&#26009;2015&#24180;\&#19978;&#32423;&#26377;&#20851;&#36164;&#26009;\&#31119;&#24030;&#24066;2014&#24180;&#22269;&#26377;&#36164;&#26412;&#32463;&#33829;&#25910;&#25903;&#39044;&#31639;&#34920;(&#24066;&#22269;&#36164;&#22996;)&#24314;&#35758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31185;&#36164;&#26009;\&#36130;&#25919;&#39044;&#31639;&#36164;&#26009;2018&#24180;\&#24180;&#21021;&#39044;&#31639;\&#19978;&#20250;&#26448;&#26009;\&#20154;&#22823;&#36130;&#25919;&#25253;&#21578;\&#20154;&#22823;&#25253;&#21578;&#65288;&#23450;&#31295;&#65289;20180112\2.2018&#24180;&#20154;&#22823;&#25253;&#21578;&#38468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31185;&#36164;&#26009;\&#36130;&#25919;&#20915;&#31639;&#36164;&#26009;2015&#24180;\&#21508;&#19994;&#21153;&#31185;&#25351;&#26631;&#32467;&#36716;\&#19994;&#21153;&#31185;2012&#24180;&#21450;&#20197;&#21069;&#30465;&#24066;&#19987;&#39033;&#32467;&#36716;&#24773;&#20917;&#34920;&#65288;&#21382;&#2418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"/>
      <sheetName val="附表2"/>
      <sheetName val="收入科目表"/>
      <sheetName val="支出科目表"/>
      <sheetName val="附表1汇总"/>
      <sheetName val="附表2汇总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附件一"/>
      <sheetName val="17一般收入"/>
      <sheetName val="17一般支出"/>
      <sheetName val="17基金收入"/>
      <sheetName val="17基金支出"/>
      <sheetName val="17地方国有资本经营预算执行表"/>
      <sheetName val="17社保基金预算执行表"/>
      <sheetName val="附件二"/>
      <sheetName val="18一般收入"/>
      <sheetName val="18一般支出"/>
      <sheetName val="18基金收入"/>
      <sheetName val="18基金支出"/>
      <sheetName val="18国有资本经营预算表"/>
      <sheetName val="18社保基金预算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2年及以前省市专项结转数"/>
      <sheetName val="发各科室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3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0"/>
  <sheetViews>
    <sheetView zoomScaleSheetLayoutView="130" workbookViewId="0" topLeftCell="A5">
      <selection activeCell="H16" sqref="H16"/>
    </sheetView>
  </sheetViews>
  <sheetFormatPr defaultColWidth="9.00390625" defaultRowHeight="14.25"/>
  <cols>
    <col min="1" max="1" width="7.00390625" style="0" customWidth="1"/>
    <col min="2" max="2" width="68.50390625" style="0" customWidth="1"/>
  </cols>
  <sheetData>
    <row r="3" ht="20.25">
      <c r="A3" s="205" t="s">
        <v>194</v>
      </c>
    </row>
    <row r="4" ht="60" customHeight="1"/>
    <row r="5" ht="25.5">
      <c r="B5" s="206" t="s">
        <v>195</v>
      </c>
    </row>
    <row r="6" ht="18.75" customHeight="1">
      <c r="B6" s="206"/>
    </row>
    <row r="7" ht="25.5" customHeight="1">
      <c r="B7" s="207" t="s">
        <v>196</v>
      </c>
    </row>
    <row r="8" ht="49.5" customHeight="1">
      <c r="B8" s="149"/>
    </row>
    <row r="9" spans="2:6" ht="20.25" customHeight="1">
      <c r="B9" s="208" t="s">
        <v>197</v>
      </c>
      <c r="C9" s="209"/>
      <c r="D9" s="209"/>
      <c r="E9" s="209"/>
      <c r="F9" s="209"/>
    </row>
    <row r="10" ht="20.25" customHeight="1">
      <c r="B10" s="210"/>
    </row>
    <row r="11" spans="2:6" ht="20.25" customHeight="1">
      <c r="B11" s="208" t="s">
        <v>198</v>
      </c>
      <c r="C11" s="209"/>
      <c r="D11" s="209"/>
      <c r="E11" s="209"/>
      <c r="F11" s="209"/>
    </row>
    <row r="12" ht="20.25" customHeight="1">
      <c r="B12" s="210"/>
    </row>
    <row r="13" spans="2:6" ht="20.25" customHeight="1">
      <c r="B13" s="208" t="s">
        <v>199</v>
      </c>
      <c r="C13" s="209"/>
      <c r="D13" s="209"/>
      <c r="E13" s="209"/>
      <c r="F13" s="209"/>
    </row>
    <row r="14" spans="2:6" ht="20.25" customHeight="1">
      <c r="B14" s="208"/>
      <c r="C14" s="209"/>
      <c r="D14" s="209"/>
      <c r="E14" s="209"/>
      <c r="F14" s="209"/>
    </row>
    <row r="15" spans="2:6" ht="20.25" customHeight="1">
      <c r="B15" s="208" t="s">
        <v>200</v>
      </c>
      <c r="C15" s="209"/>
      <c r="D15" s="209"/>
      <c r="E15" s="209"/>
      <c r="F15" s="209"/>
    </row>
    <row r="16" spans="2:6" ht="20.25" customHeight="1">
      <c r="B16" s="208"/>
      <c r="C16" s="209"/>
      <c r="D16" s="209"/>
      <c r="E16" s="209"/>
      <c r="F16" s="209"/>
    </row>
    <row r="17" spans="2:6" ht="20.25" customHeight="1">
      <c r="B17" s="208" t="s">
        <v>201</v>
      </c>
      <c r="C17" s="209"/>
      <c r="D17" s="209"/>
      <c r="E17" s="209"/>
      <c r="F17" s="209"/>
    </row>
    <row r="18" spans="2:6" ht="20.25" customHeight="1">
      <c r="B18" s="208"/>
      <c r="C18" s="209"/>
      <c r="D18" s="209"/>
      <c r="E18" s="209"/>
      <c r="F18" s="209"/>
    </row>
    <row r="19" spans="2:6" ht="20.25" customHeight="1">
      <c r="B19" s="208" t="s">
        <v>202</v>
      </c>
      <c r="C19" s="209"/>
      <c r="D19" s="209"/>
      <c r="E19" s="209"/>
      <c r="F19" s="209"/>
    </row>
    <row r="20" ht="20.25" customHeight="1">
      <c r="B20" s="210"/>
    </row>
    <row r="21" spans="2:6" ht="20.25" customHeight="1">
      <c r="B21" s="208" t="s">
        <v>203</v>
      </c>
      <c r="C21" s="209"/>
      <c r="D21" s="209"/>
      <c r="E21" s="209"/>
      <c r="F21" s="209"/>
    </row>
    <row r="22" ht="20.25" customHeight="1">
      <c r="B22" s="210"/>
    </row>
    <row r="23" spans="2:5" ht="20.25" customHeight="1">
      <c r="B23" s="211" t="s">
        <v>204</v>
      </c>
      <c r="C23" s="212"/>
      <c r="D23" s="212"/>
      <c r="E23" s="212"/>
    </row>
    <row r="24" ht="20.25" customHeight="1">
      <c r="B24" s="210"/>
    </row>
    <row r="25" spans="2:6" ht="20.25" customHeight="1">
      <c r="B25" s="208" t="s">
        <v>205</v>
      </c>
      <c r="C25" s="209"/>
      <c r="D25" s="209"/>
      <c r="E25" s="209"/>
      <c r="F25" s="209"/>
    </row>
    <row r="26" ht="20.25" customHeight="1">
      <c r="B26" s="210"/>
    </row>
    <row r="27" spans="2:6" ht="20.25" customHeight="1">
      <c r="B27" s="208" t="s">
        <v>206</v>
      </c>
      <c r="C27" s="209"/>
      <c r="D27" s="209"/>
      <c r="E27" s="209"/>
      <c r="F27" s="209"/>
    </row>
    <row r="28" ht="20.25" customHeight="1">
      <c r="B28" s="213"/>
    </row>
    <row r="29" ht="14.25">
      <c r="B29" s="149"/>
    </row>
    <row r="30" ht="14.25">
      <c r="B30" s="149"/>
    </row>
  </sheetData>
  <sheetProtection/>
  <printOptions horizontalCentered="1"/>
  <pageMargins left="0.7900000000000001" right="0.75" top="0.7900000000000001" bottom="0.7900000000000001" header="0" footer="0.59"/>
  <pageSetup firstPageNumber="23" useFirstPageNumber="1" fitToHeight="1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40"/>
  <sheetViews>
    <sheetView showZeros="0" zoomScaleSheetLayoutView="100" workbookViewId="0" topLeftCell="A1">
      <pane xSplit="1" ySplit="7" topLeftCell="B18" activePane="bottomRight" state="frozen"/>
      <selection pane="bottomRight" activeCell="F32" sqref="F32"/>
    </sheetView>
  </sheetViews>
  <sheetFormatPr defaultColWidth="9.00390625" defaultRowHeight="24" customHeight="1"/>
  <cols>
    <col min="1" max="1" width="31.625" style="52" customWidth="1"/>
    <col min="2" max="2" width="12.375" style="52" customWidth="1"/>
    <col min="3" max="4" width="13.125" style="52" customWidth="1"/>
    <col min="5" max="5" width="10.375" style="52" customWidth="1"/>
    <col min="6" max="6" width="12.625" style="52" bestFit="1" customWidth="1"/>
    <col min="7" max="16384" width="9.00390625" style="52" customWidth="1"/>
  </cols>
  <sheetData>
    <row r="1" spans="1:5" ht="19.5" customHeight="1">
      <c r="A1" s="78" t="s">
        <v>9</v>
      </c>
      <c r="B1" s="79"/>
      <c r="C1" s="79"/>
      <c r="D1" s="79"/>
      <c r="E1" s="79"/>
    </row>
    <row r="2" spans="1:5" ht="24" customHeight="1">
      <c r="A2" s="192" t="s">
        <v>207</v>
      </c>
      <c r="B2" s="192"/>
      <c r="C2" s="192"/>
      <c r="D2" s="192"/>
      <c r="E2" s="192"/>
    </row>
    <row r="3" spans="1:5" ht="19.5" customHeight="1">
      <c r="A3" s="81"/>
      <c r="B3" s="82"/>
      <c r="C3" s="82"/>
      <c r="D3" s="82"/>
      <c r="E3" s="80" t="s">
        <v>11</v>
      </c>
    </row>
    <row r="4" spans="1:5" ht="22.5" customHeight="1">
      <c r="A4" s="193" t="s">
        <v>12</v>
      </c>
      <c r="B4" s="194" t="s">
        <v>208</v>
      </c>
      <c r="C4" s="90" t="s">
        <v>209</v>
      </c>
      <c r="D4" s="90"/>
      <c r="E4" s="90"/>
    </row>
    <row r="5" spans="1:5" ht="22.5" customHeight="1">
      <c r="A5" s="193"/>
      <c r="B5" s="194"/>
      <c r="C5" s="90" t="s">
        <v>210</v>
      </c>
      <c r="D5" s="90" t="s">
        <v>51</v>
      </c>
      <c r="E5" s="195" t="s">
        <v>211</v>
      </c>
    </row>
    <row r="6" spans="1:6" ht="24" customHeight="1">
      <c r="A6" s="66" t="s">
        <v>212</v>
      </c>
      <c r="B6" s="93">
        <f>+B7+B21</f>
        <v>131000</v>
      </c>
      <c r="C6" s="93">
        <f>+C7+C21</f>
        <v>135000</v>
      </c>
      <c r="D6" s="93">
        <f>+D7+D21</f>
        <v>4000</v>
      </c>
      <c r="E6" s="94">
        <f aca="true" t="shared" si="0" ref="E6:E27">+D6/B6</f>
        <v>0.031</v>
      </c>
      <c r="F6" s="100"/>
    </row>
    <row r="7" spans="1:6" ht="24" customHeight="1">
      <c r="A7" s="66" t="s">
        <v>20</v>
      </c>
      <c r="B7" s="93">
        <f>SUM(B8:B20)</f>
        <v>93500</v>
      </c>
      <c r="C7" s="93">
        <f>SUM(C8:C20)</f>
        <v>97500</v>
      </c>
      <c r="D7" s="93">
        <f>SUM(D8:D20)</f>
        <v>4000</v>
      </c>
      <c r="E7" s="94">
        <f t="shared" si="0"/>
        <v>0.043</v>
      </c>
      <c r="F7" s="196">
        <f>+C7/C6</f>
        <v>0.72</v>
      </c>
    </row>
    <row r="8" spans="1:5" ht="24" customHeight="1">
      <c r="A8" s="95" t="s">
        <v>21</v>
      </c>
      <c r="B8" s="97">
        <v>41000</v>
      </c>
      <c r="C8" s="197">
        <v>41500</v>
      </c>
      <c r="D8" s="97">
        <f aca="true" t="shared" si="1" ref="D8:D21">+C8-B8</f>
        <v>500</v>
      </c>
      <c r="E8" s="99">
        <f t="shared" si="0"/>
        <v>0.012</v>
      </c>
    </row>
    <row r="9" spans="1:5" ht="24" customHeight="1">
      <c r="A9" s="95" t="s">
        <v>22</v>
      </c>
      <c r="B9" s="97">
        <v>26420</v>
      </c>
      <c r="C9" s="197">
        <v>27600</v>
      </c>
      <c r="D9" s="97">
        <f t="shared" si="1"/>
        <v>1180</v>
      </c>
      <c r="E9" s="99">
        <f t="shared" si="0"/>
        <v>0.045</v>
      </c>
    </row>
    <row r="10" spans="1:5" ht="24" customHeight="1">
      <c r="A10" s="95" t="s">
        <v>23</v>
      </c>
      <c r="B10" s="97">
        <v>2300</v>
      </c>
      <c r="C10" s="197">
        <v>2500</v>
      </c>
      <c r="D10" s="97">
        <f t="shared" si="1"/>
        <v>200</v>
      </c>
      <c r="E10" s="99">
        <f t="shared" si="0"/>
        <v>0.087</v>
      </c>
    </row>
    <row r="11" spans="1:5" ht="24" customHeight="1">
      <c r="A11" s="95" t="s">
        <v>24</v>
      </c>
      <c r="B11" s="97">
        <v>320</v>
      </c>
      <c r="C11" s="197">
        <v>350</v>
      </c>
      <c r="D11" s="97">
        <f t="shared" si="1"/>
        <v>30</v>
      </c>
      <c r="E11" s="99">
        <f t="shared" si="0"/>
        <v>0.094</v>
      </c>
    </row>
    <row r="12" spans="1:5" ht="24" customHeight="1">
      <c r="A12" s="95" t="s">
        <v>25</v>
      </c>
      <c r="B12" s="97">
        <v>3800</v>
      </c>
      <c r="C12" s="197">
        <v>3900</v>
      </c>
      <c r="D12" s="97">
        <f t="shared" si="1"/>
        <v>100</v>
      </c>
      <c r="E12" s="99">
        <f t="shared" si="0"/>
        <v>0.026</v>
      </c>
    </row>
    <row r="13" spans="1:5" ht="24" customHeight="1">
      <c r="A13" s="95" t="s">
        <v>26</v>
      </c>
      <c r="B13" s="97">
        <v>1730</v>
      </c>
      <c r="C13" s="197">
        <v>1847</v>
      </c>
      <c r="D13" s="97">
        <f t="shared" si="1"/>
        <v>117</v>
      </c>
      <c r="E13" s="99">
        <f t="shared" si="0"/>
        <v>0.068</v>
      </c>
    </row>
    <row r="14" spans="1:5" ht="24" customHeight="1">
      <c r="A14" s="95" t="s">
        <v>27</v>
      </c>
      <c r="B14" s="97">
        <v>2386</v>
      </c>
      <c r="C14" s="197">
        <v>2800</v>
      </c>
      <c r="D14" s="97">
        <f t="shared" si="1"/>
        <v>414</v>
      </c>
      <c r="E14" s="99">
        <f t="shared" si="0"/>
        <v>0.174</v>
      </c>
    </row>
    <row r="15" spans="1:5" ht="24" customHeight="1">
      <c r="A15" s="95" t="s">
        <v>28</v>
      </c>
      <c r="B15" s="97">
        <v>280</v>
      </c>
      <c r="C15" s="197">
        <v>300</v>
      </c>
      <c r="D15" s="97">
        <f t="shared" si="1"/>
        <v>20</v>
      </c>
      <c r="E15" s="99">
        <f t="shared" si="0"/>
        <v>0.071</v>
      </c>
    </row>
    <row r="16" spans="1:5" ht="24" customHeight="1">
      <c r="A16" s="95" t="s">
        <v>29</v>
      </c>
      <c r="B16" s="97">
        <v>5119</v>
      </c>
      <c r="C16" s="197">
        <v>5300</v>
      </c>
      <c r="D16" s="97">
        <f t="shared" si="1"/>
        <v>181</v>
      </c>
      <c r="E16" s="99">
        <f t="shared" si="0"/>
        <v>0.035</v>
      </c>
    </row>
    <row r="17" spans="1:5" ht="24" customHeight="1">
      <c r="A17" s="95" t="s">
        <v>30</v>
      </c>
      <c r="B17" s="97">
        <v>3100</v>
      </c>
      <c r="C17" s="197">
        <v>3300</v>
      </c>
      <c r="D17" s="97">
        <f t="shared" si="1"/>
        <v>200</v>
      </c>
      <c r="E17" s="99">
        <f t="shared" si="0"/>
        <v>0.065</v>
      </c>
    </row>
    <row r="18" spans="1:5" ht="24" customHeight="1">
      <c r="A18" s="95" t="s">
        <v>31</v>
      </c>
      <c r="B18" s="97">
        <v>24</v>
      </c>
      <c r="C18" s="197"/>
      <c r="D18" s="97">
        <f t="shared" si="1"/>
        <v>-24</v>
      </c>
      <c r="E18" s="99">
        <f t="shared" si="0"/>
        <v>-1</v>
      </c>
    </row>
    <row r="19" spans="1:5" ht="24" customHeight="1">
      <c r="A19" s="95" t="s">
        <v>32</v>
      </c>
      <c r="B19" s="97">
        <v>7000</v>
      </c>
      <c r="C19" s="197">
        <f>9100-1020</f>
        <v>8080</v>
      </c>
      <c r="D19" s="97">
        <f t="shared" si="1"/>
        <v>1080</v>
      </c>
      <c r="E19" s="99">
        <f t="shared" si="0"/>
        <v>0.154</v>
      </c>
    </row>
    <row r="20" spans="1:5" ht="24" customHeight="1">
      <c r="A20" s="95" t="s">
        <v>33</v>
      </c>
      <c r="B20" s="97">
        <v>21</v>
      </c>
      <c r="C20" s="97">
        <v>23</v>
      </c>
      <c r="D20" s="97">
        <f t="shared" si="1"/>
        <v>2</v>
      </c>
      <c r="E20" s="99">
        <f t="shared" si="0"/>
        <v>0.095</v>
      </c>
    </row>
    <row r="21" spans="1:5" ht="24" customHeight="1">
      <c r="A21" s="66" t="s">
        <v>34</v>
      </c>
      <c r="B21" s="93">
        <f>SUM(B22:B29)</f>
        <v>37500</v>
      </c>
      <c r="C21" s="93">
        <f>SUM(C22:C29)</f>
        <v>37500</v>
      </c>
      <c r="D21" s="93">
        <f>SUM(D22:D29)</f>
        <v>0</v>
      </c>
      <c r="E21" s="94">
        <f t="shared" si="0"/>
        <v>0</v>
      </c>
    </row>
    <row r="22" spans="1:5" ht="24" customHeight="1">
      <c r="A22" s="95" t="s">
        <v>35</v>
      </c>
      <c r="B22" s="197">
        <f>+B35</f>
        <v>14852</v>
      </c>
      <c r="C22" s="197">
        <f>+C35</f>
        <v>9600</v>
      </c>
      <c r="D22" s="97">
        <f aca="true" t="shared" si="2" ref="D22:D31">+C22-B22</f>
        <v>-5252</v>
      </c>
      <c r="E22" s="99">
        <f t="shared" si="0"/>
        <v>-0.354</v>
      </c>
    </row>
    <row r="23" spans="1:5" ht="24" customHeight="1">
      <c r="A23" s="95" t="s">
        <v>36</v>
      </c>
      <c r="B23" s="97">
        <v>2000</v>
      </c>
      <c r="C23" s="197">
        <v>1950</v>
      </c>
      <c r="D23" s="97">
        <f t="shared" si="2"/>
        <v>-50</v>
      </c>
      <c r="E23" s="99">
        <f t="shared" si="0"/>
        <v>-0.025</v>
      </c>
    </row>
    <row r="24" spans="1:5" ht="24" customHeight="1">
      <c r="A24" s="95" t="s">
        <v>37</v>
      </c>
      <c r="B24" s="97">
        <v>2300</v>
      </c>
      <c r="C24" s="197">
        <v>2350</v>
      </c>
      <c r="D24" s="97">
        <f t="shared" si="2"/>
        <v>50</v>
      </c>
      <c r="E24" s="99">
        <f t="shared" si="0"/>
        <v>0.022</v>
      </c>
    </row>
    <row r="25" spans="1:5" ht="24" customHeight="1">
      <c r="A25" s="95" t="s">
        <v>38</v>
      </c>
      <c r="B25" s="97"/>
      <c r="C25" s="197">
        <v>0</v>
      </c>
      <c r="D25" s="97">
        <f t="shared" si="2"/>
        <v>0</v>
      </c>
      <c r="E25" s="99"/>
    </row>
    <row r="26" spans="1:5" ht="24" customHeight="1">
      <c r="A26" s="95" t="s">
        <v>39</v>
      </c>
      <c r="B26" s="97">
        <v>18000</v>
      </c>
      <c r="C26" s="197">
        <f>23000+385</f>
        <v>23385</v>
      </c>
      <c r="D26" s="97">
        <f t="shared" si="2"/>
        <v>5385</v>
      </c>
      <c r="E26" s="99">
        <f t="shared" si="0"/>
        <v>0.299</v>
      </c>
    </row>
    <row r="27" spans="1:5" ht="24" customHeight="1">
      <c r="A27" s="95" t="s">
        <v>40</v>
      </c>
      <c r="B27" s="97">
        <v>131</v>
      </c>
      <c r="C27" s="197">
        <v>0</v>
      </c>
      <c r="D27" s="97">
        <f t="shared" si="2"/>
        <v>-131</v>
      </c>
      <c r="E27" s="99"/>
    </row>
    <row r="28" spans="1:5" ht="24" customHeight="1">
      <c r="A28" s="95" t="s">
        <v>41</v>
      </c>
      <c r="B28" s="97">
        <v>60</v>
      </c>
      <c r="C28" s="197">
        <v>65</v>
      </c>
      <c r="D28" s="97">
        <f t="shared" si="2"/>
        <v>5</v>
      </c>
      <c r="E28" s="99">
        <f aca="true" t="shared" si="3" ref="E28:E31">+D28/B28</f>
        <v>0.083</v>
      </c>
    </row>
    <row r="29" spans="1:5" ht="24" customHeight="1">
      <c r="A29" s="95" t="s">
        <v>42</v>
      </c>
      <c r="B29" s="97">
        <v>157</v>
      </c>
      <c r="C29" s="197">
        <v>150</v>
      </c>
      <c r="D29" s="97">
        <f t="shared" si="2"/>
        <v>-7</v>
      </c>
      <c r="E29" s="99">
        <f t="shared" si="3"/>
        <v>-0.045</v>
      </c>
    </row>
    <row r="30" spans="1:5" ht="24" customHeight="1">
      <c r="A30" s="66" t="s">
        <v>43</v>
      </c>
      <c r="B30" s="93">
        <f>+B8+B9/0.4*0.6+B10/0.4*0.6+20+900</f>
        <v>85000</v>
      </c>
      <c r="C30" s="93">
        <f>+C8+C9/0.4*0.6+C10/0.4*0.6+22+1328</f>
        <v>88000</v>
      </c>
      <c r="D30" s="93">
        <f t="shared" si="2"/>
        <v>3000</v>
      </c>
      <c r="E30" s="94">
        <f t="shared" si="3"/>
        <v>0.035</v>
      </c>
    </row>
    <row r="31" spans="1:6" ht="24" customHeight="1">
      <c r="A31" s="66" t="s">
        <v>44</v>
      </c>
      <c r="B31" s="93">
        <f>+B30+B6</f>
        <v>216000</v>
      </c>
      <c r="C31" s="93">
        <f>+C30+C6</f>
        <v>223000</v>
      </c>
      <c r="D31" s="93">
        <f t="shared" si="2"/>
        <v>7000</v>
      </c>
      <c r="E31" s="94">
        <f t="shared" si="3"/>
        <v>0.032</v>
      </c>
      <c r="F31" s="100"/>
    </row>
    <row r="32" ht="24" customHeight="1">
      <c r="C32" s="52">
        <f>+C30+C7</f>
        <v>185500</v>
      </c>
    </row>
    <row r="33" ht="24" customHeight="1">
      <c r="E33" s="198"/>
    </row>
    <row r="34" spans="2:3" ht="24" customHeight="1">
      <c r="B34" s="199" t="s">
        <v>213</v>
      </c>
      <c r="C34" s="199" t="s">
        <v>214</v>
      </c>
    </row>
    <row r="35" spans="1:4" ht="24" customHeight="1">
      <c r="A35" s="95" t="s">
        <v>35</v>
      </c>
      <c r="B35" s="200">
        <f>SUM(B36:B40)</f>
        <v>14852</v>
      </c>
      <c r="C35" s="201">
        <f>SUM(C36:C40)</f>
        <v>9600</v>
      </c>
      <c r="D35" s="202">
        <f>+C35/B35-1</f>
        <v>-0.3536</v>
      </c>
    </row>
    <row r="36" spans="1:3" ht="24" customHeight="1">
      <c r="A36" s="203" t="s">
        <v>215</v>
      </c>
      <c r="B36" s="200">
        <f>2720+94</f>
        <v>2814</v>
      </c>
      <c r="C36" s="204">
        <v>2800</v>
      </c>
    </row>
    <row r="37" spans="1:3" ht="24" customHeight="1">
      <c r="A37" s="203" t="s">
        <v>216</v>
      </c>
      <c r="B37" s="204">
        <v>7332</v>
      </c>
      <c r="C37" s="204">
        <v>4000</v>
      </c>
    </row>
    <row r="38" spans="1:3" ht="24" customHeight="1">
      <c r="A38" s="203" t="s">
        <v>217</v>
      </c>
      <c r="B38" s="204">
        <v>3666</v>
      </c>
      <c r="C38" s="204">
        <v>2000</v>
      </c>
    </row>
    <row r="39" spans="1:3" ht="24" customHeight="1">
      <c r="A39" s="203" t="s">
        <v>218</v>
      </c>
      <c r="B39" s="204">
        <v>240</v>
      </c>
      <c r="C39" s="204">
        <v>300</v>
      </c>
    </row>
    <row r="40" spans="1:3" ht="24" customHeight="1">
      <c r="A40" s="203" t="s">
        <v>219</v>
      </c>
      <c r="B40" s="204">
        <v>800</v>
      </c>
      <c r="C40" s="204">
        <v>500</v>
      </c>
    </row>
  </sheetData>
  <sheetProtection/>
  <mergeCells count="4">
    <mergeCell ref="A2:E2"/>
    <mergeCell ref="C4:E4"/>
    <mergeCell ref="A4:A5"/>
    <mergeCell ref="B4:B5"/>
  </mergeCells>
  <dataValidations count="1">
    <dataValidation type="whole" allowBlank="1" showInputMessage="1" showErrorMessage="1" sqref="C8 B22:C22 C35 C9:C19 C23:C29">
      <formula1>-99999999</formula1>
      <formula2>99999999</formula2>
    </dataValidation>
  </dataValidations>
  <printOptions horizontalCentered="1"/>
  <pageMargins left="0.59" right="0.35" top="0.59" bottom="0.39" header="0" footer="0.11999999999999998"/>
  <pageSetup firstPageNumber="24" useFirstPageNumber="1" fitToHeight="1" fitToWidth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37"/>
  <sheetViews>
    <sheetView showZeros="0" zoomScaleSheetLayoutView="100" workbookViewId="0" topLeftCell="A1">
      <selection activeCell="I7" sqref="I7"/>
    </sheetView>
  </sheetViews>
  <sheetFormatPr defaultColWidth="9.00390625" defaultRowHeight="29.25" customHeight="1"/>
  <cols>
    <col min="1" max="1" width="28.25390625" style="53" customWidth="1"/>
    <col min="2" max="2" width="10.125" style="53" customWidth="1"/>
    <col min="3" max="3" width="9.875" style="53" customWidth="1"/>
    <col min="4" max="4" width="11.00390625" style="53" customWidth="1"/>
    <col min="5" max="5" width="9.875" style="53" customWidth="1"/>
    <col min="6" max="6" width="9.75390625" style="53" customWidth="1"/>
    <col min="7" max="7" width="11.00390625" style="53" customWidth="1"/>
    <col min="8" max="8" width="9.00390625" style="53" customWidth="1"/>
    <col min="9" max="9" width="7.25390625" style="169" customWidth="1"/>
    <col min="10" max="10" width="9.00390625" style="53" customWidth="1"/>
    <col min="11" max="12" width="12.625" style="53" bestFit="1" customWidth="1"/>
    <col min="13" max="16384" width="9.00390625" style="53" customWidth="1"/>
  </cols>
  <sheetData>
    <row r="1" spans="1:9" s="52" customFormat="1" ht="20.25" customHeight="1">
      <c r="A1" s="78" t="s">
        <v>45</v>
      </c>
      <c r="B1" s="55"/>
      <c r="C1" s="55"/>
      <c r="D1" s="55"/>
      <c r="E1" s="55"/>
      <c r="F1" s="55"/>
      <c r="G1" s="55"/>
      <c r="H1" s="55"/>
      <c r="I1" s="80"/>
    </row>
    <row r="2" spans="1:9" ht="33.75" customHeight="1">
      <c r="A2" s="56" t="s">
        <v>220</v>
      </c>
      <c r="B2" s="56"/>
      <c r="C2" s="56"/>
      <c r="D2" s="56"/>
      <c r="E2" s="56"/>
      <c r="F2" s="56"/>
      <c r="G2" s="56"/>
      <c r="H2" s="56"/>
      <c r="I2" s="56"/>
    </row>
    <row r="3" s="52" customFormat="1" ht="20.25" customHeight="1">
      <c r="I3" s="80" t="s">
        <v>11</v>
      </c>
    </row>
    <row r="4" spans="1:9" s="52" customFormat="1" ht="24" customHeight="1">
      <c r="A4" s="170" t="s">
        <v>12</v>
      </c>
      <c r="B4" s="171" t="s">
        <v>221</v>
      </c>
      <c r="C4" s="172"/>
      <c r="D4" s="173"/>
      <c r="E4" s="63" t="s">
        <v>209</v>
      </c>
      <c r="F4" s="63"/>
      <c r="G4" s="63"/>
      <c r="H4" s="63"/>
      <c r="I4" s="63"/>
    </row>
    <row r="5" spans="1:9" s="52" customFormat="1" ht="24" customHeight="1">
      <c r="A5" s="170"/>
      <c r="B5" s="63" t="s">
        <v>222</v>
      </c>
      <c r="C5" s="64" t="s">
        <v>223</v>
      </c>
      <c r="D5" s="64"/>
      <c r="E5" s="63" t="s">
        <v>222</v>
      </c>
      <c r="F5" s="64" t="s">
        <v>223</v>
      </c>
      <c r="G5" s="64"/>
      <c r="H5" s="63" t="s">
        <v>224</v>
      </c>
      <c r="I5" s="74" t="s">
        <v>225</v>
      </c>
    </row>
    <row r="6" spans="1:11" s="52" customFormat="1" ht="36" customHeight="1">
      <c r="A6" s="170"/>
      <c r="B6" s="63"/>
      <c r="C6" s="63" t="s">
        <v>226</v>
      </c>
      <c r="D6" s="63" t="s">
        <v>227</v>
      </c>
      <c r="E6" s="63"/>
      <c r="F6" s="63" t="s">
        <v>226</v>
      </c>
      <c r="G6" s="63" t="s">
        <v>227</v>
      </c>
      <c r="H6" s="63"/>
      <c r="I6" s="74"/>
      <c r="K6" s="52">
        <f>+E7+15000</f>
        <v>313961</v>
      </c>
    </row>
    <row r="7" spans="1:11" s="52" customFormat="1" ht="30" customHeight="1">
      <c r="A7" s="174" t="s">
        <v>53</v>
      </c>
      <c r="B7" s="175">
        <f>SUM(C7:D7)</f>
        <v>299923</v>
      </c>
      <c r="C7" s="175">
        <f aca="true" t="shared" si="0" ref="C7:H7">SUM(C8:C28)</f>
        <v>217300</v>
      </c>
      <c r="D7" s="175">
        <f t="shared" si="0"/>
        <v>82623</v>
      </c>
      <c r="E7" s="175">
        <f t="shared" si="0"/>
        <v>298961</v>
      </c>
      <c r="F7" s="175">
        <f t="shared" si="0"/>
        <v>220000</v>
      </c>
      <c r="G7" s="175">
        <f t="shared" si="0"/>
        <v>78961</v>
      </c>
      <c r="H7" s="175">
        <f t="shared" si="0"/>
        <v>2700</v>
      </c>
      <c r="I7" s="75">
        <f aca="true" t="shared" si="1" ref="I7:I28">+F7/C7-1</f>
        <v>0.012</v>
      </c>
      <c r="K7" s="102">
        <f>+E7/B7-1</f>
        <v>-0.003</v>
      </c>
    </row>
    <row r="8" spans="1:9" s="168" customFormat="1" ht="30" customHeight="1">
      <c r="A8" s="176" t="s">
        <v>54</v>
      </c>
      <c r="B8" s="177">
        <f aca="true" t="shared" si="2" ref="B8:B29">+C8+D8</f>
        <v>29784</v>
      </c>
      <c r="C8" s="177">
        <v>29757</v>
      </c>
      <c r="D8" s="177">
        <v>27</v>
      </c>
      <c r="E8" s="178">
        <f>+F8+G8</f>
        <v>24215</v>
      </c>
      <c r="F8" s="178">
        <v>24145</v>
      </c>
      <c r="G8" s="178">
        <v>70</v>
      </c>
      <c r="H8" s="179">
        <f>+F8-C8</f>
        <v>-5612</v>
      </c>
      <c r="I8" s="185">
        <f t="shared" si="1"/>
        <v>-0.189</v>
      </c>
    </row>
    <row r="9" spans="1:9" s="52" customFormat="1" ht="30" customHeight="1">
      <c r="A9" s="180" t="s">
        <v>56</v>
      </c>
      <c r="B9" s="181">
        <f t="shared" si="2"/>
        <v>365</v>
      </c>
      <c r="C9" s="181">
        <v>365</v>
      </c>
      <c r="D9" s="181">
        <v>0</v>
      </c>
      <c r="E9" s="182">
        <f aca="true" t="shared" si="3" ref="E9:E29">+F9+G9</f>
        <v>724</v>
      </c>
      <c r="F9" s="182">
        <v>724</v>
      </c>
      <c r="G9" s="182"/>
      <c r="H9" s="183">
        <f aca="true" t="shared" si="4" ref="H9:H29">+F9-C9</f>
        <v>359</v>
      </c>
      <c r="I9" s="186">
        <f t="shared" si="1"/>
        <v>0.984</v>
      </c>
    </row>
    <row r="10" spans="1:9" s="168" customFormat="1" ht="30" customHeight="1">
      <c r="A10" s="176" t="s">
        <v>59</v>
      </c>
      <c r="B10" s="177">
        <f t="shared" si="2"/>
        <v>11359</v>
      </c>
      <c r="C10" s="177">
        <v>10533</v>
      </c>
      <c r="D10" s="177">
        <v>826</v>
      </c>
      <c r="E10" s="178">
        <f t="shared" si="3"/>
        <v>9979</v>
      </c>
      <c r="F10" s="178">
        <v>8735</v>
      </c>
      <c r="G10" s="178">
        <v>1244</v>
      </c>
      <c r="H10" s="179">
        <f t="shared" si="4"/>
        <v>-1798</v>
      </c>
      <c r="I10" s="185">
        <f t="shared" si="1"/>
        <v>-0.171</v>
      </c>
    </row>
    <row r="11" spans="1:12" s="168" customFormat="1" ht="30" customHeight="1">
      <c r="A11" s="176" t="s">
        <v>60</v>
      </c>
      <c r="B11" s="177">
        <f t="shared" si="2"/>
        <v>62911</v>
      </c>
      <c r="C11" s="177">
        <v>55453</v>
      </c>
      <c r="D11" s="177">
        <v>7458</v>
      </c>
      <c r="E11" s="178">
        <f t="shared" si="3"/>
        <v>61720</v>
      </c>
      <c r="F11" s="178">
        <v>56271</v>
      </c>
      <c r="G11" s="178">
        <v>5449</v>
      </c>
      <c r="H11" s="179">
        <f t="shared" si="4"/>
        <v>818</v>
      </c>
      <c r="I11" s="185">
        <f t="shared" si="1"/>
        <v>0.015</v>
      </c>
      <c r="J11" s="187"/>
      <c r="K11" s="188">
        <f>+(E11+E12+E13+E14+E15+E16+E17+E18+E19+E21+E22+E23+E24+E25)</f>
        <v>200815</v>
      </c>
      <c r="L11" s="102">
        <f>+K11/E7</f>
        <v>0.672</v>
      </c>
    </row>
    <row r="12" spans="1:10" s="168" customFormat="1" ht="30" customHeight="1">
      <c r="A12" s="176" t="s">
        <v>63</v>
      </c>
      <c r="B12" s="177">
        <f t="shared" si="2"/>
        <v>185</v>
      </c>
      <c r="C12" s="177">
        <v>185</v>
      </c>
      <c r="D12" s="177">
        <v>0</v>
      </c>
      <c r="E12" s="178">
        <f t="shared" si="3"/>
        <v>136</v>
      </c>
      <c r="F12" s="178">
        <v>136</v>
      </c>
      <c r="G12" s="178"/>
      <c r="H12" s="179">
        <f t="shared" si="4"/>
        <v>-49</v>
      </c>
      <c r="I12" s="185">
        <f t="shared" si="1"/>
        <v>-0.265</v>
      </c>
      <c r="J12" s="187"/>
    </row>
    <row r="13" spans="1:10" s="52" customFormat="1" ht="30" customHeight="1">
      <c r="A13" s="180" t="s">
        <v>65</v>
      </c>
      <c r="B13" s="181">
        <f t="shared" si="2"/>
        <v>3183</v>
      </c>
      <c r="C13" s="181">
        <v>2992</v>
      </c>
      <c r="D13" s="181">
        <v>191</v>
      </c>
      <c r="E13" s="182">
        <f t="shared" si="3"/>
        <v>2280</v>
      </c>
      <c r="F13" s="182">
        <v>2186</v>
      </c>
      <c r="G13" s="182">
        <v>94</v>
      </c>
      <c r="H13" s="183">
        <f t="shared" si="4"/>
        <v>-806</v>
      </c>
      <c r="I13" s="186">
        <f t="shared" si="1"/>
        <v>-0.269</v>
      </c>
      <c r="J13" s="187"/>
    </row>
    <row r="14" spans="1:10" s="168" customFormat="1" ht="30" customHeight="1">
      <c r="A14" s="176" t="s">
        <v>67</v>
      </c>
      <c r="B14" s="177">
        <f t="shared" si="2"/>
        <v>52083</v>
      </c>
      <c r="C14" s="177">
        <v>39195</v>
      </c>
      <c r="D14" s="177">
        <v>12888</v>
      </c>
      <c r="E14" s="178">
        <f t="shared" si="3"/>
        <v>56300</v>
      </c>
      <c r="F14" s="178">
        <v>40953</v>
      </c>
      <c r="G14" s="178">
        <v>15347</v>
      </c>
      <c r="H14" s="179">
        <f t="shared" si="4"/>
        <v>1758</v>
      </c>
      <c r="I14" s="185">
        <f t="shared" si="1"/>
        <v>0.045</v>
      </c>
      <c r="J14" s="187"/>
    </row>
    <row r="15" spans="1:11" s="168" customFormat="1" ht="30" customHeight="1">
      <c r="A15" s="176" t="s">
        <v>68</v>
      </c>
      <c r="B15" s="177">
        <f t="shared" si="2"/>
        <v>16349</v>
      </c>
      <c r="C15" s="177">
        <v>13717</v>
      </c>
      <c r="D15" s="177">
        <v>2632</v>
      </c>
      <c r="E15" s="178">
        <f t="shared" si="3"/>
        <v>16749</v>
      </c>
      <c r="F15" s="178">
        <v>13819</v>
      </c>
      <c r="G15" s="178">
        <v>2930</v>
      </c>
      <c r="H15" s="179">
        <f t="shared" si="4"/>
        <v>102</v>
      </c>
      <c r="I15" s="189">
        <f t="shared" si="1"/>
        <v>0.0074</v>
      </c>
      <c r="J15" s="187"/>
      <c r="K15" s="190"/>
    </row>
    <row r="16" spans="1:10" s="168" customFormat="1" ht="30" customHeight="1">
      <c r="A16" s="176" t="s">
        <v>70</v>
      </c>
      <c r="B16" s="177">
        <f t="shared" si="2"/>
        <v>1372</v>
      </c>
      <c r="C16" s="177">
        <v>0</v>
      </c>
      <c r="D16" s="177">
        <v>1372</v>
      </c>
      <c r="E16" s="178">
        <f t="shared" si="3"/>
        <v>1372</v>
      </c>
      <c r="F16" s="178"/>
      <c r="G16" s="178">
        <v>1372</v>
      </c>
      <c r="H16" s="179">
        <f t="shared" si="4"/>
        <v>0</v>
      </c>
      <c r="I16" s="189"/>
      <c r="J16" s="187"/>
    </row>
    <row r="17" spans="1:10" s="168" customFormat="1" ht="30" customHeight="1">
      <c r="A17" s="176" t="s">
        <v>72</v>
      </c>
      <c r="B17" s="177">
        <f t="shared" si="2"/>
        <v>6195</v>
      </c>
      <c r="C17" s="177">
        <v>2910</v>
      </c>
      <c r="D17" s="177">
        <v>3285</v>
      </c>
      <c r="E17" s="178">
        <f t="shared" si="3"/>
        <v>10984</v>
      </c>
      <c r="F17" s="178">
        <v>7699</v>
      </c>
      <c r="G17" s="178">
        <v>3285</v>
      </c>
      <c r="H17" s="179">
        <f t="shared" si="4"/>
        <v>4789</v>
      </c>
      <c r="I17" s="185">
        <f t="shared" si="1"/>
        <v>1.646</v>
      </c>
      <c r="J17" s="187"/>
    </row>
    <row r="18" spans="1:10" s="52" customFormat="1" ht="30" customHeight="1">
      <c r="A18" s="180" t="s">
        <v>74</v>
      </c>
      <c r="B18" s="181">
        <f t="shared" si="2"/>
        <v>40355</v>
      </c>
      <c r="C18" s="181">
        <v>15428</v>
      </c>
      <c r="D18" s="181">
        <v>24927</v>
      </c>
      <c r="E18" s="182">
        <f t="shared" si="3"/>
        <v>35776</v>
      </c>
      <c r="F18" s="182">
        <v>15627</v>
      </c>
      <c r="G18" s="182">
        <v>20149</v>
      </c>
      <c r="H18" s="183">
        <f t="shared" si="4"/>
        <v>199</v>
      </c>
      <c r="I18" s="186">
        <f t="shared" si="1"/>
        <v>0.013</v>
      </c>
      <c r="J18" s="187"/>
    </row>
    <row r="19" spans="1:10" s="52" customFormat="1" ht="30" customHeight="1">
      <c r="A19" s="180" t="s">
        <v>76</v>
      </c>
      <c r="B19" s="181">
        <f t="shared" si="2"/>
        <v>4515</v>
      </c>
      <c r="C19" s="181">
        <v>1015</v>
      </c>
      <c r="D19" s="181">
        <v>3500</v>
      </c>
      <c r="E19" s="182">
        <f t="shared" si="3"/>
        <v>7984</v>
      </c>
      <c r="F19" s="182">
        <v>963</v>
      </c>
      <c r="G19" s="182">
        <v>7021</v>
      </c>
      <c r="H19" s="183">
        <f t="shared" si="4"/>
        <v>-52</v>
      </c>
      <c r="I19" s="186">
        <f t="shared" si="1"/>
        <v>-0.051</v>
      </c>
      <c r="J19" s="187"/>
    </row>
    <row r="20" spans="1:9" s="52" customFormat="1" ht="30" customHeight="1">
      <c r="A20" s="180" t="s">
        <v>78</v>
      </c>
      <c r="B20" s="181">
        <f t="shared" si="2"/>
        <v>100</v>
      </c>
      <c r="C20" s="181">
        <v>100</v>
      </c>
      <c r="D20" s="181">
        <v>0</v>
      </c>
      <c r="E20" s="182">
        <f t="shared" si="3"/>
        <v>97</v>
      </c>
      <c r="F20" s="182">
        <v>97</v>
      </c>
      <c r="G20" s="182"/>
      <c r="H20" s="183">
        <f t="shared" si="4"/>
        <v>-3</v>
      </c>
      <c r="I20" s="186">
        <f t="shared" si="1"/>
        <v>-0.03</v>
      </c>
    </row>
    <row r="21" spans="1:10" s="52" customFormat="1" ht="30" customHeight="1">
      <c r="A21" s="180" t="s">
        <v>80</v>
      </c>
      <c r="B21" s="181">
        <f t="shared" si="2"/>
        <v>649</v>
      </c>
      <c r="C21" s="181">
        <v>149</v>
      </c>
      <c r="D21" s="181">
        <v>500</v>
      </c>
      <c r="E21" s="182">
        <f t="shared" si="3"/>
        <v>119</v>
      </c>
      <c r="F21" s="182">
        <v>119</v>
      </c>
      <c r="G21" s="182"/>
      <c r="H21" s="183">
        <f t="shared" si="4"/>
        <v>-30</v>
      </c>
      <c r="I21" s="186">
        <f t="shared" si="1"/>
        <v>-0.201</v>
      </c>
      <c r="J21" s="187"/>
    </row>
    <row r="22" spans="1:10" s="52" customFormat="1" ht="30" customHeight="1">
      <c r="A22" s="180" t="s">
        <v>85</v>
      </c>
      <c r="B22" s="181">
        <f t="shared" si="2"/>
        <v>1615</v>
      </c>
      <c r="C22" s="181">
        <v>1615</v>
      </c>
      <c r="D22" s="181">
        <v>0</v>
      </c>
      <c r="E22" s="182">
        <f t="shared" si="3"/>
        <v>1475</v>
      </c>
      <c r="F22" s="182">
        <v>1475</v>
      </c>
      <c r="G22" s="182"/>
      <c r="H22" s="183">
        <f t="shared" si="4"/>
        <v>-140</v>
      </c>
      <c r="I22" s="186">
        <f t="shared" si="1"/>
        <v>-0.087</v>
      </c>
      <c r="J22" s="187"/>
    </row>
    <row r="23" spans="1:10" s="52" customFormat="1" ht="30" customHeight="1">
      <c r="A23" s="180" t="s">
        <v>86</v>
      </c>
      <c r="B23" s="181">
        <f t="shared" si="2"/>
        <v>77</v>
      </c>
      <c r="C23" s="181">
        <v>60</v>
      </c>
      <c r="D23" s="181">
        <v>17</v>
      </c>
      <c r="E23" s="182">
        <f t="shared" si="3"/>
        <v>3977</v>
      </c>
      <c r="F23" s="182">
        <v>3977</v>
      </c>
      <c r="G23" s="182"/>
      <c r="H23" s="183">
        <f t="shared" si="4"/>
        <v>3917</v>
      </c>
      <c r="I23" s="186">
        <f t="shared" si="1"/>
        <v>65.283</v>
      </c>
      <c r="J23" s="187"/>
    </row>
    <row r="24" spans="1:10" s="52" customFormat="1" ht="30" customHeight="1">
      <c r="A24" s="180" t="s">
        <v>88</v>
      </c>
      <c r="B24" s="181">
        <f t="shared" si="2"/>
        <v>208</v>
      </c>
      <c r="C24" s="181">
        <v>208</v>
      </c>
      <c r="D24" s="181">
        <v>0</v>
      </c>
      <c r="E24" s="182">
        <f t="shared" si="3"/>
        <v>208</v>
      </c>
      <c r="F24" s="182">
        <v>208</v>
      </c>
      <c r="G24" s="182"/>
      <c r="H24" s="183">
        <f t="shared" si="4"/>
        <v>0</v>
      </c>
      <c r="I24" s="186">
        <f t="shared" si="1"/>
        <v>0</v>
      </c>
      <c r="J24" s="187"/>
    </row>
    <row r="25" spans="1:10" s="52" customFormat="1" ht="30" customHeight="1">
      <c r="A25" s="180" t="s">
        <v>90</v>
      </c>
      <c r="B25" s="181">
        <f t="shared" si="2"/>
        <v>1620</v>
      </c>
      <c r="C25" s="181">
        <v>1620</v>
      </c>
      <c r="D25" s="181">
        <v>0</v>
      </c>
      <c r="E25" s="182">
        <f t="shared" si="3"/>
        <v>1735</v>
      </c>
      <c r="F25" s="182">
        <v>1735</v>
      </c>
      <c r="G25" s="182"/>
      <c r="H25" s="183">
        <f t="shared" si="4"/>
        <v>115</v>
      </c>
      <c r="I25" s="186">
        <f t="shared" si="1"/>
        <v>0.071</v>
      </c>
      <c r="J25" s="187"/>
    </row>
    <row r="26" spans="1:11" s="52" customFormat="1" ht="30" customHeight="1">
      <c r="A26" s="180" t="s">
        <v>228</v>
      </c>
      <c r="B26" s="181">
        <f t="shared" si="2"/>
        <v>3000</v>
      </c>
      <c r="C26" s="181">
        <v>3000</v>
      </c>
      <c r="D26" s="181">
        <v>0</v>
      </c>
      <c r="E26" s="182">
        <f t="shared" si="3"/>
        <v>3500</v>
      </c>
      <c r="F26" s="182">
        <v>3500</v>
      </c>
      <c r="G26" s="182"/>
      <c r="H26" s="183">
        <f t="shared" si="4"/>
        <v>500</v>
      </c>
      <c r="I26" s="186">
        <f t="shared" si="1"/>
        <v>0.167</v>
      </c>
      <c r="K26" s="102">
        <f>+E26/(E7-3500)</f>
        <v>0.012</v>
      </c>
    </row>
    <row r="27" spans="1:9" s="52" customFormat="1" ht="30" customHeight="1">
      <c r="A27" s="180" t="s">
        <v>91</v>
      </c>
      <c r="B27" s="181">
        <f t="shared" si="2"/>
        <v>53994</v>
      </c>
      <c r="C27" s="181">
        <v>28994</v>
      </c>
      <c r="D27" s="181">
        <v>25000</v>
      </c>
      <c r="E27" s="182">
        <f t="shared" si="3"/>
        <v>51129</v>
      </c>
      <c r="F27" s="182">
        <v>29129</v>
      </c>
      <c r="G27" s="182">
        <v>22000</v>
      </c>
      <c r="H27" s="183">
        <f t="shared" si="4"/>
        <v>135</v>
      </c>
      <c r="I27" s="186">
        <f t="shared" si="1"/>
        <v>0.005</v>
      </c>
    </row>
    <row r="28" spans="1:9" s="52" customFormat="1" ht="30" customHeight="1">
      <c r="A28" s="180" t="s">
        <v>92</v>
      </c>
      <c r="B28" s="181">
        <f t="shared" si="2"/>
        <v>10004</v>
      </c>
      <c r="C28" s="181">
        <v>10004</v>
      </c>
      <c r="D28" s="181">
        <v>0</v>
      </c>
      <c r="E28" s="182">
        <f t="shared" si="3"/>
        <v>8502</v>
      </c>
      <c r="F28" s="182">
        <v>8502</v>
      </c>
      <c r="G28" s="182">
        <v>0</v>
      </c>
      <c r="H28" s="183">
        <f t="shared" si="4"/>
        <v>-1502</v>
      </c>
      <c r="I28" s="186">
        <f t="shared" si="1"/>
        <v>-0.15</v>
      </c>
    </row>
    <row r="29" spans="1:9" ht="18" customHeight="1">
      <c r="A29" s="184" t="s">
        <v>229</v>
      </c>
      <c r="B29" s="184"/>
      <c r="C29" s="184"/>
      <c r="D29" s="184"/>
      <c r="E29" s="184"/>
      <c r="F29" s="184"/>
      <c r="G29" s="184"/>
      <c r="H29" s="184"/>
      <c r="I29" s="184"/>
    </row>
    <row r="30" spans="1:9" s="53" customFormat="1" ht="18" customHeight="1">
      <c r="A30" s="184" t="s">
        <v>230</v>
      </c>
      <c r="B30" s="184"/>
      <c r="C30" s="184"/>
      <c r="D30" s="184"/>
      <c r="E30" s="184"/>
      <c r="F30" s="184"/>
      <c r="G30" s="184"/>
      <c r="H30" s="184"/>
      <c r="I30" s="184"/>
    </row>
    <row r="31" spans="1:9" s="53" customFormat="1" ht="18" customHeight="1">
      <c r="A31" s="184" t="s">
        <v>231</v>
      </c>
      <c r="B31" s="184"/>
      <c r="C31" s="184"/>
      <c r="D31" s="184"/>
      <c r="E31" s="184"/>
      <c r="F31" s="184"/>
      <c r="G31" s="184"/>
      <c r="H31" s="184"/>
      <c r="I31" s="184"/>
    </row>
    <row r="32" spans="1:9" s="53" customFormat="1" ht="18" customHeight="1">
      <c r="A32" s="184" t="s">
        <v>232</v>
      </c>
      <c r="B32" s="184"/>
      <c r="C32" s="184"/>
      <c r="D32" s="184"/>
      <c r="E32" s="184"/>
      <c r="F32" s="184"/>
      <c r="G32" s="184"/>
      <c r="H32" s="184"/>
      <c r="I32" s="184"/>
    </row>
    <row r="33" spans="1:9" s="53" customFormat="1" ht="18" customHeight="1">
      <c r="A33" s="184" t="s">
        <v>233</v>
      </c>
      <c r="B33" s="184"/>
      <c r="C33" s="184"/>
      <c r="D33" s="184"/>
      <c r="E33" s="184"/>
      <c r="F33" s="184"/>
      <c r="G33" s="184"/>
      <c r="H33" s="184"/>
      <c r="I33" s="184"/>
    </row>
    <row r="34" spans="1:9" ht="18" customHeight="1">
      <c r="A34" s="184" t="s">
        <v>234</v>
      </c>
      <c r="B34" s="184"/>
      <c r="C34" s="184"/>
      <c r="D34" s="184"/>
      <c r="E34" s="184"/>
      <c r="F34" s="184"/>
      <c r="G34" s="184"/>
      <c r="H34" s="184"/>
      <c r="I34" s="184"/>
    </row>
    <row r="35" spans="1:9" s="53" customFormat="1" ht="18" customHeight="1">
      <c r="A35" s="184" t="s">
        <v>235</v>
      </c>
      <c r="B35" s="184"/>
      <c r="C35" s="184"/>
      <c r="D35" s="184"/>
      <c r="E35" s="184"/>
      <c r="F35" s="184"/>
      <c r="G35" s="184"/>
      <c r="H35" s="184"/>
      <c r="I35" s="184"/>
    </row>
    <row r="36" spans="2:9" ht="29.25" customHeight="1">
      <c r="B36" s="72"/>
      <c r="C36" s="72"/>
      <c r="D36" s="72"/>
      <c r="E36" s="72"/>
      <c r="F36" s="72"/>
      <c r="G36" s="72"/>
      <c r="H36" s="72"/>
      <c r="I36" s="191"/>
    </row>
    <row r="37" spans="2:9" ht="29.25" customHeight="1">
      <c r="B37" s="72"/>
      <c r="C37" s="72"/>
      <c r="D37" s="72"/>
      <c r="H37" s="72"/>
      <c r="I37" s="191"/>
    </row>
  </sheetData>
  <sheetProtection/>
  <mergeCells count="17">
    <mergeCell ref="A2:I2"/>
    <mergeCell ref="B4:D4"/>
    <mergeCell ref="E4:I4"/>
    <mergeCell ref="C5:D5"/>
    <mergeCell ref="F5:G5"/>
    <mergeCell ref="A29:I29"/>
    <mergeCell ref="A30:I30"/>
    <mergeCell ref="A31:I31"/>
    <mergeCell ref="A32:I32"/>
    <mergeCell ref="A33:I33"/>
    <mergeCell ref="A34:I34"/>
    <mergeCell ref="A35:I35"/>
    <mergeCell ref="A4:A6"/>
    <mergeCell ref="B5:B6"/>
    <mergeCell ref="E5:E6"/>
    <mergeCell ref="H5:H6"/>
    <mergeCell ref="I5:I6"/>
  </mergeCells>
  <printOptions horizontalCentered="1"/>
  <pageMargins left="0.5902777777777778" right="0.38958333333333334" top="0.5902777777777778" bottom="0.38958333333333334" header="0" footer="0.11805555555555555"/>
  <pageSetup blackAndWhite="1" firstPageNumber="25" useFirstPageNumber="1" fitToHeight="1" fitToWidth="1" horizontalDpi="600" verticalDpi="600" orientation="portrait" paperSize="9" scale="7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R80"/>
  <sheetViews>
    <sheetView showZeros="0" zoomScaleSheetLayoutView="100" workbookViewId="0" topLeftCell="A1">
      <selection activeCell="C18" sqref="C18"/>
    </sheetView>
  </sheetViews>
  <sheetFormatPr defaultColWidth="9.00390625" defaultRowHeight="14.25"/>
  <cols>
    <col min="1" max="1" width="44.25390625" style="0" customWidth="1"/>
    <col min="2" max="2" width="15.875" style="0" customWidth="1"/>
    <col min="3" max="3" width="19.25390625" style="0" customWidth="1"/>
    <col min="7" max="7" width="23.375" style="0" customWidth="1"/>
    <col min="8" max="8" width="27.25390625" style="0" customWidth="1"/>
    <col min="9" max="9" width="12.00390625" style="123" customWidth="1"/>
    <col min="10" max="10" width="16.25390625" style="123" customWidth="1"/>
    <col min="11" max="11" width="9.00390625" style="123" customWidth="1"/>
  </cols>
  <sheetData>
    <row r="1" spans="1:11" s="147" customFormat="1" ht="20.25" customHeight="1">
      <c r="A1" s="78" t="s">
        <v>96</v>
      </c>
      <c r="B1" s="152"/>
      <c r="C1" s="152"/>
      <c r="E1" s="53"/>
      <c r="F1" s="53"/>
      <c r="G1" s="53"/>
      <c r="H1" s="53"/>
      <c r="I1" s="162"/>
      <c r="J1" s="162"/>
      <c r="K1" s="163"/>
    </row>
    <row r="2" spans="1:226" s="148" customFormat="1" ht="28.5" customHeight="1">
      <c r="A2" s="153" t="s">
        <v>236</v>
      </c>
      <c r="B2" s="153"/>
      <c r="C2" s="153"/>
      <c r="HQ2"/>
      <c r="HR2"/>
    </row>
    <row r="3" spans="2:11" s="149" customFormat="1" ht="21" customHeight="1">
      <c r="B3" s="154"/>
      <c r="C3" s="154" t="s">
        <v>11</v>
      </c>
      <c r="E3"/>
      <c r="F3"/>
      <c r="G3"/>
      <c r="H3"/>
      <c r="I3" s="123"/>
      <c r="J3" s="123"/>
      <c r="K3" s="164"/>
    </row>
    <row r="4" spans="1:226" s="150" customFormat="1" ht="36" customHeight="1">
      <c r="A4" s="155" t="s">
        <v>237</v>
      </c>
      <c r="B4" s="156" t="s">
        <v>238</v>
      </c>
      <c r="C4" s="157" t="s">
        <v>239</v>
      </c>
      <c r="E4" s="148"/>
      <c r="F4" s="148"/>
      <c r="G4" s="148"/>
      <c r="H4" s="148"/>
      <c r="I4" s="148"/>
      <c r="J4" s="148"/>
      <c r="HQ4" s="149"/>
      <c r="HR4" s="149"/>
    </row>
    <row r="5" spans="1:11" s="151" customFormat="1" ht="25.5" customHeight="1">
      <c r="A5" s="155" t="s">
        <v>167</v>
      </c>
      <c r="B5" s="158">
        <f>+B6+B11+B22+B30+B37+B41+B44+B48+B51+B57+B60+B65+B68+B73+B76</f>
        <v>298961</v>
      </c>
      <c r="C5" s="158">
        <f>+C6+C11+C22+C30+C37+C41+C44+C48+C51+C57+C60+C65+C68+C73+C76</f>
        <v>161258</v>
      </c>
      <c r="E5" s="151">
        <f aca="true" t="shared" si="0" ref="E5:E68">ROUND(I5,0)</f>
        <v>313961</v>
      </c>
      <c r="F5" s="151">
        <f aca="true" t="shared" si="1" ref="F5:F68">ROUND(J5,0)</f>
        <v>161258</v>
      </c>
      <c r="G5" s="151" t="s">
        <v>240</v>
      </c>
      <c r="I5" s="165">
        <v>313961.12</v>
      </c>
      <c r="J5" s="165">
        <v>161257.65</v>
      </c>
      <c r="K5" s="165"/>
    </row>
    <row r="6" spans="1:11" s="151" customFormat="1" ht="25.5" customHeight="1">
      <c r="A6" s="159" t="s">
        <v>241</v>
      </c>
      <c r="B6" s="158">
        <f>SUM(B7:B10)</f>
        <v>26261</v>
      </c>
      <c r="C6" s="158">
        <f>SUM(C7:C10)</f>
        <v>26114</v>
      </c>
      <c r="E6" s="151">
        <f t="shared" si="0"/>
        <v>26261</v>
      </c>
      <c r="F6" s="151">
        <f t="shared" si="1"/>
        <v>26113</v>
      </c>
      <c r="G6" s="151" t="s">
        <v>242</v>
      </c>
      <c r="H6" s="151" t="s">
        <v>243</v>
      </c>
      <c r="I6" s="165">
        <v>26261.09</v>
      </c>
      <c r="J6" s="165">
        <v>26113.48</v>
      </c>
      <c r="K6" s="165"/>
    </row>
    <row r="7" spans="1:11" s="149" customFormat="1" ht="25.5" customHeight="1">
      <c r="A7" s="160" t="s">
        <v>244</v>
      </c>
      <c r="B7" s="161">
        <v>14817</v>
      </c>
      <c r="C7" s="161">
        <v>14817</v>
      </c>
      <c r="E7" s="151">
        <f t="shared" si="0"/>
        <v>14817</v>
      </c>
      <c r="F7" s="151">
        <f t="shared" si="1"/>
        <v>14817</v>
      </c>
      <c r="G7"/>
      <c r="H7" t="s">
        <v>244</v>
      </c>
      <c r="I7" s="123">
        <v>14817.02</v>
      </c>
      <c r="J7" s="123">
        <v>14817.02</v>
      </c>
      <c r="K7" s="164"/>
    </row>
    <row r="8" spans="1:11" s="149" customFormat="1" ht="25.5" customHeight="1">
      <c r="A8" s="160" t="s">
        <v>245</v>
      </c>
      <c r="B8" s="161">
        <v>4665</v>
      </c>
      <c r="C8" s="161">
        <v>4665</v>
      </c>
      <c r="E8" s="151">
        <f t="shared" si="0"/>
        <v>4665</v>
      </c>
      <c r="F8" s="151">
        <f t="shared" si="1"/>
        <v>4665</v>
      </c>
      <c r="G8"/>
      <c r="H8" t="s">
        <v>245</v>
      </c>
      <c r="I8" s="123">
        <v>4665.33</v>
      </c>
      <c r="J8" s="123">
        <v>4665.33</v>
      </c>
      <c r="K8" s="164"/>
    </row>
    <row r="9" spans="1:11" s="149" customFormat="1" ht="25.5" customHeight="1">
      <c r="A9" s="160" t="s">
        <v>246</v>
      </c>
      <c r="B9" s="161">
        <v>1567</v>
      </c>
      <c r="C9" s="161">
        <v>1567</v>
      </c>
      <c r="E9" s="151">
        <f t="shared" si="0"/>
        <v>1567</v>
      </c>
      <c r="F9" s="151">
        <f t="shared" si="1"/>
        <v>1567</v>
      </c>
      <c r="G9"/>
      <c r="H9" t="s">
        <v>246</v>
      </c>
      <c r="I9" s="123">
        <v>1566.57</v>
      </c>
      <c r="J9" s="123">
        <v>1566.57</v>
      </c>
      <c r="K9" s="164"/>
    </row>
    <row r="10" spans="1:11" s="149" customFormat="1" ht="25.5" customHeight="1">
      <c r="A10" s="160" t="s">
        <v>247</v>
      </c>
      <c r="B10" s="161">
        <v>5212</v>
      </c>
      <c r="C10" s="161">
        <v>5065</v>
      </c>
      <c r="E10" s="151">
        <f t="shared" si="0"/>
        <v>5212</v>
      </c>
      <c r="F10" s="151">
        <f t="shared" si="1"/>
        <v>5065</v>
      </c>
      <c r="G10"/>
      <c r="H10" t="s">
        <v>247</v>
      </c>
      <c r="I10" s="123">
        <v>5212.17</v>
      </c>
      <c r="J10" s="123">
        <v>5064.56</v>
      </c>
      <c r="K10" s="164"/>
    </row>
    <row r="11" spans="1:11" s="151" customFormat="1" ht="25.5" customHeight="1">
      <c r="A11" s="159" t="s">
        <v>248</v>
      </c>
      <c r="B11" s="158">
        <f>SUM(B12:B21)</f>
        <v>15936</v>
      </c>
      <c r="C11" s="158">
        <f>SUM(C12:C21)</f>
        <v>6980</v>
      </c>
      <c r="E11" s="151">
        <f t="shared" si="0"/>
        <v>15937</v>
      </c>
      <c r="F11" s="151">
        <f t="shared" si="1"/>
        <v>6981</v>
      </c>
      <c r="G11" s="151" t="s">
        <v>249</v>
      </c>
      <c r="H11" s="151" t="s">
        <v>243</v>
      </c>
      <c r="I11" s="165">
        <v>15936.52</v>
      </c>
      <c r="J11" s="165">
        <v>6981.06</v>
      </c>
      <c r="K11" s="165"/>
    </row>
    <row r="12" spans="1:11" s="149" customFormat="1" ht="25.5" customHeight="1">
      <c r="A12" s="160" t="s">
        <v>250</v>
      </c>
      <c r="B12" s="161">
        <v>2734</v>
      </c>
      <c r="C12" s="161">
        <v>2356</v>
      </c>
      <c r="E12" s="151">
        <f t="shared" si="0"/>
        <v>2734</v>
      </c>
      <c r="F12" s="151">
        <f t="shared" si="1"/>
        <v>2356</v>
      </c>
      <c r="G12"/>
      <c r="H12" t="s">
        <v>250</v>
      </c>
      <c r="I12" s="123">
        <v>2734.04</v>
      </c>
      <c r="J12" s="123">
        <v>2356.08</v>
      </c>
      <c r="K12" s="164"/>
    </row>
    <row r="13" spans="1:11" s="149" customFormat="1" ht="25.5" customHeight="1">
      <c r="A13" s="160" t="s">
        <v>251</v>
      </c>
      <c r="B13" s="161">
        <v>196</v>
      </c>
      <c r="C13" s="161">
        <v>196</v>
      </c>
      <c r="E13" s="151">
        <f t="shared" si="0"/>
        <v>196</v>
      </c>
      <c r="F13" s="151">
        <f t="shared" si="1"/>
        <v>196</v>
      </c>
      <c r="G13"/>
      <c r="H13" t="s">
        <v>251</v>
      </c>
      <c r="I13" s="123">
        <v>196.27</v>
      </c>
      <c r="J13" s="123">
        <v>196.27</v>
      </c>
      <c r="K13" s="164"/>
    </row>
    <row r="14" spans="1:11" s="149" customFormat="1" ht="25.5" customHeight="1">
      <c r="A14" s="160" t="s">
        <v>252</v>
      </c>
      <c r="B14" s="161">
        <v>247</v>
      </c>
      <c r="C14" s="161">
        <v>72</v>
      </c>
      <c r="E14" s="151">
        <f t="shared" si="0"/>
        <v>247</v>
      </c>
      <c r="F14" s="151">
        <f t="shared" si="1"/>
        <v>72</v>
      </c>
      <c r="G14"/>
      <c r="H14" t="s">
        <v>252</v>
      </c>
      <c r="I14" s="123">
        <v>246.76</v>
      </c>
      <c r="J14" s="123">
        <v>72.05</v>
      </c>
      <c r="K14" s="164"/>
    </row>
    <row r="15" spans="1:11" s="149" customFormat="1" ht="25.5" customHeight="1">
      <c r="A15" s="160" t="s">
        <v>253</v>
      </c>
      <c r="B15" s="161">
        <v>0</v>
      </c>
      <c r="C15" s="161">
        <v>0</v>
      </c>
      <c r="E15" s="151">
        <f t="shared" si="0"/>
        <v>0</v>
      </c>
      <c r="F15" s="151">
        <f t="shared" si="1"/>
        <v>0</v>
      </c>
      <c r="G15"/>
      <c r="H15" t="s">
        <v>253</v>
      </c>
      <c r="I15" s="123"/>
      <c r="J15" s="123"/>
      <c r="K15" s="164"/>
    </row>
    <row r="16" spans="1:11" s="149" customFormat="1" ht="25.5" customHeight="1">
      <c r="A16" s="160" t="s">
        <v>254</v>
      </c>
      <c r="B16" s="161">
        <v>2507</v>
      </c>
      <c r="C16" s="161">
        <v>129</v>
      </c>
      <c r="E16" s="151">
        <f t="shared" si="0"/>
        <v>2507</v>
      </c>
      <c r="F16" s="151">
        <f t="shared" si="1"/>
        <v>129</v>
      </c>
      <c r="G16"/>
      <c r="H16" t="s">
        <v>254</v>
      </c>
      <c r="I16" s="123">
        <v>2506.71</v>
      </c>
      <c r="J16" s="123">
        <v>129.11</v>
      </c>
      <c r="K16" s="164"/>
    </row>
    <row r="17" spans="1:11" s="149" customFormat="1" ht="25.5" customHeight="1">
      <c r="A17" s="160" t="s">
        <v>255</v>
      </c>
      <c r="B17" s="161">
        <v>355</v>
      </c>
      <c r="C17" s="161">
        <v>355</v>
      </c>
      <c r="E17" s="151">
        <f t="shared" si="0"/>
        <v>355</v>
      </c>
      <c r="F17" s="151">
        <f t="shared" si="1"/>
        <v>355</v>
      </c>
      <c r="G17"/>
      <c r="H17" t="s">
        <v>255</v>
      </c>
      <c r="I17" s="123">
        <v>355.18</v>
      </c>
      <c r="J17" s="123">
        <v>355.18</v>
      </c>
      <c r="K17" s="164"/>
    </row>
    <row r="18" spans="1:11" s="149" customFormat="1" ht="25.5" customHeight="1">
      <c r="A18" s="160" t="s">
        <v>256</v>
      </c>
      <c r="B18" s="161">
        <v>0</v>
      </c>
      <c r="C18" s="161">
        <v>0</v>
      </c>
      <c r="E18" s="151">
        <f t="shared" si="0"/>
        <v>0</v>
      </c>
      <c r="F18" s="151">
        <f t="shared" si="1"/>
        <v>0</v>
      </c>
      <c r="G18"/>
      <c r="H18" t="s">
        <v>257</v>
      </c>
      <c r="I18" s="123"/>
      <c r="J18" s="123"/>
      <c r="K18" s="164"/>
    </row>
    <row r="19" spans="1:11" s="149" customFormat="1" ht="25.5" customHeight="1">
      <c r="A19" s="160" t="s">
        <v>258</v>
      </c>
      <c r="B19" s="161">
        <v>232</v>
      </c>
      <c r="C19" s="161">
        <v>232</v>
      </c>
      <c r="E19" s="151">
        <f t="shared" si="0"/>
        <v>232</v>
      </c>
      <c r="F19" s="151">
        <f t="shared" si="1"/>
        <v>232</v>
      </c>
      <c r="G19"/>
      <c r="H19" t="s">
        <v>258</v>
      </c>
      <c r="I19" s="123">
        <v>232.04</v>
      </c>
      <c r="J19" s="123">
        <v>232.04</v>
      </c>
      <c r="K19" s="164"/>
    </row>
    <row r="20" spans="1:11" s="149" customFormat="1" ht="25.5" customHeight="1">
      <c r="A20" s="160" t="s">
        <v>259</v>
      </c>
      <c r="B20" s="161">
        <v>89</v>
      </c>
      <c r="C20" s="161">
        <v>79</v>
      </c>
      <c r="E20" s="151">
        <f t="shared" si="0"/>
        <v>89</v>
      </c>
      <c r="F20" s="151">
        <f t="shared" si="1"/>
        <v>79</v>
      </c>
      <c r="G20"/>
      <c r="H20" t="s">
        <v>259</v>
      </c>
      <c r="I20" s="123">
        <v>89.03</v>
      </c>
      <c r="J20" s="123">
        <v>79.03</v>
      </c>
      <c r="K20" s="164"/>
    </row>
    <row r="21" spans="1:11" s="149" customFormat="1" ht="25.5" customHeight="1">
      <c r="A21" s="160" t="s">
        <v>260</v>
      </c>
      <c r="B21" s="161">
        <v>9576</v>
      </c>
      <c r="C21" s="161">
        <v>3561</v>
      </c>
      <c r="E21" s="151">
        <f t="shared" si="0"/>
        <v>9576</v>
      </c>
      <c r="F21" s="151">
        <f t="shared" si="1"/>
        <v>3561</v>
      </c>
      <c r="G21"/>
      <c r="H21" t="s">
        <v>260</v>
      </c>
      <c r="I21" s="166">
        <v>9576.49</v>
      </c>
      <c r="J21" s="166">
        <v>3561.3</v>
      </c>
      <c r="K21" s="164"/>
    </row>
    <row r="22" spans="1:11" s="151" customFormat="1" ht="25.5" customHeight="1">
      <c r="A22" s="159" t="s">
        <v>261</v>
      </c>
      <c r="B22" s="158">
        <f>SUM(B23:B29)</f>
        <v>6563</v>
      </c>
      <c r="C22" s="158">
        <f>SUM(C23:C29)</f>
        <v>0</v>
      </c>
      <c r="E22" s="151">
        <f t="shared" si="0"/>
        <v>6563</v>
      </c>
      <c r="F22" s="151">
        <f t="shared" si="1"/>
        <v>0</v>
      </c>
      <c r="G22" s="151" t="s">
        <v>262</v>
      </c>
      <c r="H22" s="151" t="s">
        <v>243</v>
      </c>
      <c r="I22" s="165">
        <v>6562.57</v>
      </c>
      <c r="J22" s="165"/>
      <c r="K22" s="165"/>
    </row>
    <row r="23" spans="1:11" s="149" customFormat="1" ht="25.5" customHeight="1">
      <c r="A23" s="160" t="s">
        <v>263</v>
      </c>
      <c r="B23" s="161">
        <v>0</v>
      </c>
      <c r="C23" s="161">
        <v>0</v>
      </c>
      <c r="E23" s="151">
        <f t="shared" si="0"/>
        <v>0</v>
      </c>
      <c r="F23" s="151">
        <f t="shared" si="1"/>
        <v>0</v>
      </c>
      <c r="G23"/>
      <c r="H23" t="s">
        <v>263</v>
      </c>
      <c r="I23" s="123"/>
      <c r="J23" s="123"/>
      <c r="K23" s="164"/>
    </row>
    <row r="24" spans="1:11" s="149" customFormat="1" ht="25.5" customHeight="1">
      <c r="A24" s="160" t="s">
        <v>264</v>
      </c>
      <c r="B24" s="161">
        <v>4797</v>
      </c>
      <c r="C24" s="161">
        <v>0</v>
      </c>
      <c r="E24" s="151">
        <f t="shared" si="0"/>
        <v>4797</v>
      </c>
      <c r="F24" s="151">
        <f t="shared" si="1"/>
        <v>0</v>
      </c>
      <c r="G24"/>
      <c r="H24" t="s">
        <v>264</v>
      </c>
      <c r="I24" s="123">
        <v>4796.96</v>
      </c>
      <c r="J24" s="123"/>
      <c r="K24" s="164"/>
    </row>
    <row r="25" spans="1:11" s="149" customFormat="1" ht="25.5" customHeight="1">
      <c r="A25" s="160" t="s">
        <v>265</v>
      </c>
      <c r="B25" s="161">
        <v>0</v>
      </c>
      <c r="C25" s="161">
        <v>0</v>
      </c>
      <c r="E25" s="151">
        <f t="shared" si="0"/>
        <v>0</v>
      </c>
      <c r="F25" s="151">
        <f t="shared" si="1"/>
        <v>0</v>
      </c>
      <c r="G25"/>
      <c r="H25" t="s">
        <v>265</v>
      </c>
      <c r="I25" s="123"/>
      <c r="J25" s="123"/>
      <c r="K25" s="164"/>
    </row>
    <row r="26" spans="1:11" s="149" customFormat="1" ht="25.5" customHeight="1">
      <c r="A26" s="160" t="s">
        <v>266</v>
      </c>
      <c r="B26" s="161">
        <v>3</v>
      </c>
      <c r="C26" s="161">
        <v>0</v>
      </c>
      <c r="E26" s="151">
        <f t="shared" si="0"/>
        <v>3</v>
      </c>
      <c r="F26" s="151">
        <f t="shared" si="1"/>
        <v>0</v>
      </c>
      <c r="G26"/>
      <c r="H26" t="s">
        <v>266</v>
      </c>
      <c r="I26" s="123">
        <v>3.3</v>
      </c>
      <c r="J26" s="123"/>
      <c r="K26" s="164"/>
    </row>
    <row r="27" spans="1:11" s="149" customFormat="1" ht="25.5" customHeight="1">
      <c r="A27" s="160" t="s">
        <v>267</v>
      </c>
      <c r="B27" s="161">
        <v>95</v>
      </c>
      <c r="C27" s="161">
        <v>0</v>
      </c>
      <c r="E27" s="151">
        <f t="shared" si="0"/>
        <v>95</v>
      </c>
      <c r="F27" s="151">
        <f t="shared" si="1"/>
        <v>0</v>
      </c>
      <c r="G27"/>
      <c r="H27" t="s">
        <v>267</v>
      </c>
      <c r="I27" s="123">
        <v>94.5</v>
      </c>
      <c r="J27" s="123"/>
      <c r="K27" s="164"/>
    </row>
    <row r="28" spans="1:11" s="149" customFormat="1" ht="25.5" customHeight="1">
      <c r="A28" s="160" t="s">
        <v>268</v>
      </c>
      <c r="B28" s="161">
        <v>0</v>
      </c>
      <c r="C28" s="161">
        <v>0</v>
      </c>
      <c r="E28" s="151">
        <f t="shared" si="0"/>
        <v>0</v>
      </c>
      <c r="F28" s="151">
        <f t="shared" si="1"/>
        <v>0</v>
      </c>
      <c r="G28"/>
      <c r="H28" t="s">
        <v>268</v>
      </c>
      <c r="I28" s="123"/>
      <c r="J28" s="123"/>
      <c r="K28" s="164"/>
    </row>
    <row r="29" spans="1:11" s="149" customFormat="1" ht="25.5" customHeight="1">
      <c r="A29" s="160" t="s">
        <v>269</v>
      </c>
      <c r="B29" s="161">
        <v>1668</v>
      </c>
      <c r="C29" s="161">
        <v>0</v>
      </c>
      <c r="E29" s="151">
        <f t="shared" si="0"/>
        <v>1668</v>
      </c>
      <c r="F29" s="151">
        <f t="shared" si="1"/>
        <v>0</v>
      </c>
      <c r="G29"/>
      <c r="H29" t="s">
        <v>269</v>
      </c>
      <c r="I29" s="166">
        <v>1667.81</v>
      </c>
      <c r="J29" s="123"/>
      <c r="K29" s="164"/>
    </row>
    <row r="30" spans="1:11" s="151" customFormat="1" ht="25.5" customHeight="1">
      <c r="A30" s="159" t="s">
        <v>270</v>
      </c>
      <c r="B30" s="158">
        <f>SUM(B31:B36)</f>
        <v>23652</v>
      </c>
      <c r="C30" s="158">
        <f>SUM(C31:C36)</f>
        <v>0</v>
      </c>
      <c r="E30" s="151">
        <f t="shared" si="0"/>
        <v>23652</v>
      </c>
      <c r="F30" s="151">
        <f t="shared" si="1"/>
        <v>0</v>
      </c>
      <c r="G30" s="151" t="s">
        <v>271</v>
      </c>
      <c r="H30" s="151" t="s">
        <v>243</v>
      </c>
      <c r="I30" s="165">
        <v>23652</v>
      </c>
      <c r="J30" s="165"/>
      <c r="K30" s="165"/>
    </row>
    <row r="31" spans="1:11" s="149" customFormat="1" ht="25.5" customHeight="1">
      <c r="A31" s="160" t="s">
        <v>272</v>
      </c>
      <c r="B31" s="161">
        <v>0</v>
      </c>
      <c r="C31" s="161">
        <v>0</v>
      </c>
      <c r="E31" s="151">
        <f t="shared" si="0"/>
        <v>0</v>
      </c>
      <c r="F31" s="151">
        <f t="shared" si="1"/>
        <v>0</v>
      </c>
      <c r="G31"/>
      <c r="H31" t="s">
        <v>272</v>
      </c>
      <c r="I31" s="123"/>
      <c r="J31" s="123"/>
      <c r="K31" s="164"/>
    </row>
    <row r="32" spans="1:11" s="149" customFormat="1" ht="25.5" customHeight="1">
      <c r="A32" s="160" t="s">
        <v>273</v>
      </c>
      <c r="B32" s="161">
        <v>0</v>
      </c>
      <c r="C32" s="161">
        <v>0</v>
      </c>
      <c r="E32" s="151">
        <f t="shared" si="0"/>
        <v>0</v>
      </c>
      <c r="F32" s="151">
        <f t="shared" si="1"/>
        <v>0</v>
      </c>
      <c r="G32"/>
      <c r="H32" t="s">
        <v>273</v>
      </c>
      <c r="I32" s="123"/>
      <c r="J32" s="123"/>
      <c r="K32" s="164"/>
    </row>
    <row r="33" spans="1:11" s="149" customFormat="1" ht="25.5" customHeight="1">
      <c r="A33" s="160" t="s">
        <v>274</v>
      </c>
      <c r="B33" s="161">
        <v>0</v>
      </c>
      <c r="C33" s="161">
        <v>0</v>
      </c>
      <c r="E33" s="151">
        <f t="shared" si="0"/>
        <v>0</v>
      </c>
      <c r="F33" s="151">
        <f t="shared" si="1"/>
        <v>0</v>
      </c>
      <c r="G33"/>
      <c r="H33" t="s">
        <v>274</v>
      </c>
      <c r="I33" s="123"/>
      <c r="J33" s="123"/>
      <c r="K33" s="164"/>
    </row>
    <row r="34" spans="1:11" s="149" customFormat="1" ht="25.5" customHeight="1">
      <c r="A34" s="160" t="s">
        <v>275</v>
      </c>
      <c r="B34" s="161">
        <v>0</v>
      </c>
      <c r="C34" s="161">
        <v>0</v>
      </c>
      <c r="E34" s="151">
        <f t="shared" si="0"/>
        <v>0</v>
      </c>
      <c r="F34" s="151">
        <f t="shared" si="1"/>
        <v>0</v>
      </c>
      <c r="G34"/>
      <c r="H34" t="s">
        <v>275</v>
      </c>
      <c r="I34" s="123"/>
      <c r="J34" s="123"/>
      <c r="K34" s="164"/>
    </row>
    <row r="35" spans="1:11" s="149" customFormat="1" ht="25.5" customHeight="1">
      <c r="A35" s="160" t="s">
        <v>276</v>
      </c>
      <c r="B35" s="161">
        <v>0</v>
      </c>
      <c r="C35" s="161">
        <v>0</v>
      </c>
      <c r="E35" s="151">
        <f t="shared" si="0"/>
        <v>0</v>
      </c>
      <c r="F35" s="151">
        <f t="shared" si="1"/>
        <v>0</v>
      </c>
      <c r="G35"/>
      <c r="H35" t="s">
        <v>276</v>
      </c>
      <c r="I35" s="123"/>
      <c r="J35" s="123"/>
      <c r="K35" s="164"/>
    </row>
    <row r="36" spans="1:11" s="149" customFormat="1" ht="25.5" customHeight="1">
      <c r="A36" s="160" t="s">
        <v>277</v>
      </c>
      <c r="B36" s="161">
        <v>23652</v>
      </c>
      <c r="C36" s="161">
        <v>0</v>
      </c>
      <c r="E36" s="151">
        <f t="shared" si="0"/>
        <v>23652</v>
      </c>
      <c r="F36" s="151">
        <f t="shared" si="1"/>
        <v>0</v>
      </c>
      <c r="G36"/>
      <c r="H36" t="s">
        <v>277</v>
      </c>
      <c r="I36" s="123">
        <v>23652</v>
      </c>
      <c r="J36" s="123"/>
      <c r="K36" s="164"/>
    </row>
    <row r="37" spans="1:11" s="151" customFormat="1" ht="25.5" customHeight="1">
      <c r="A37" s="159" t="s">
        <v>278</v>
      </c>
      <c r="B37" s="158">
        <f>SUM(B38:B40)</f>
        <v>74477</v>
      </c>
      <c r="C37" s="158">
        <f>SUM(C38:C40)</f>
        <v>68501</v>
      </c>
      <c r="E37" s="151">
        <f t="shared" si="0"/>
        <v>74477</v>
      </c>
      <c r="F37" s="151">
        <f t="shared" si="1"/>
        <v>68501</v>
      </c>
      <c r="G37" s="151" t="s">
        <v>279</v>
      </c>
      <c r="H37" s="151" t="s">
        <v>243</v>
      </c>
      <c r="I37" s="165">
        <v>74477.39</v>
      </c>
      <c r="J37" s="165">
        <v>68501.31</v>
      </c>
      <c r="K37" s="165"/>
    </row>
    <row r="38" spans="1:11" s="149" customFormat="1" ht="25.5" customHeight="1">
      <c r="A38" s="160" t="s">
        <v>280</v>
      </c>
      <c r="B38" s="161">
        <v>63412</v>
      </c>
      <c r="C38" s="161">
        <v>61682</v>
      </c>
      <c r="E38" s="151">
        <f t="shared" si="0"/>
        <v>63412</v>
      </c>
      <c r="F38" s="151">
        <f t="shared" si="1"/>
        <v>61682</v>
      </c>
      <c r="G38"/>
      <c r="H38" t="s">
        <v>280</v>
      </c>
      <c r="I38" s="123">
        <v>63412</v>
      </c>
      <c r="J38" s="123">
        <v>61681.78</v>
      </c>
      <c r="K38" s="164"/>
    </row>
    <row r="39" spans="1:11" s="149" customFormat="1" ht="25.5" customHeight="1">
      <c r="A39" s="160" t="s">
        <v>281</v>
      </c>
      <c r="B39" s="161">
        <v>11065</v>
      </c>
      <c r="C39" s="161">
        <v>6819</v>
      </c>
      <c r="E39" s="151">
        <f t="shared" si="0"/>
        <v>11065</v>
      </c>
      <c r="F39" s="151">
        <f t="shared" si="1"/>
        <v>6820</v>
      </c>
      <c r="G39"/>
      <c r="H39" t="s">
        <v>281</v>
      </c>
      <c r="I39" s="123">
        <v>11065.39</v>
      </c>
      <c r="J39" s="123">
        <v>6819.53</v>
      </c>
      <c r="K39" s="164"/>
    </row>
    <row r="40" spans="1:11" s="149" customFormat="1" ht="25.5" customHeight="1">
      <c r="A40" s="160" t="s">
        <v>282</v>
      </c>
      <c r="B40" s="161">
        <v>0</v>
      </c>
      <c r="C40" s="161">
        <v>0</v>
      </c>
      <c r="E40" s="151">
        <f t="shared" si="0"/>
        <v>0</v>
      </c>
      <c r="F40" s="151">
        <f t="shared" si="1"/>
        <v>0</v>
      </c>
      <c r="G40"/>
      <c r="H40" t="s">
        <v>282</v>
      </c>
      <c r="I40" s="123"/>
      <c r="J40" s="123"/>
      <c r="K40" s="164"/>
    </row>
    <row r="41" spans="1:11" s="151" customFormat="1" ht="25.5" customHeight="1">
      <c r="A41" s="159" t="s">
        <v>283</v>
      </c>
      <c r="B41" s="158">
        <f>+B42+B43</f>
        <v>6587</v>
      </c>
      <c r="C41" s="158">
        <f>+C42+C43</f>
        <v>0</v>
      </c>
      <c r="E41" s="151">
        <f t="shared" si="0"/>
        <v>6587</v>
      </c>
      <c r="F41" s="151">
        <f t="shared" si="1"/>
        <v>0</v>
      </c>
      <c r="G41" s="151" t="s">
        <v>284</v>
      </c>
      <c r="H41" s="151" t="s">
        <v>243</v>
      </c>
      <c r="I41" s="165">
        <v>6587</v>
      </c>
      <c r="J41" s="165"/>
      <c r="K41" s="165"/>
    </row>
    <row r="42" spans="1:11" s="149" customFormat="1" ht="25.5" customHeight="1">
      <c r="A42" s="160" t="s">
        <v>285</v>
      </c>
      <c r="B42" s="161">
        <v>1010</v>
      </c>
      <c r="C42" s="161">
        <v>0</v>
      </c>
      <c r="E42" s="151">
        <f t="shared" si="0"/>
        <v>1010</v>
      </c>
      <c r="F42" s="151">
        <f t="shared" si="1"/>
        <v>0</v>
      </c>
      <c r="G42"/>
      <c r="H42" t="s">
        <v>286</v>
      </c>
      <c r="I42" s="166">
        <v>1010</v>
      </c>
      <c r="J42" s="123"/>
      <c r="K42" s="164"/>
    </row>
    <row r="43" spans="1:11" s="149" customFormat="1" ht="25.5" customHeight="1">
      <c r="A43" s="160" t="s">
        <v>287</v>
      </c>
      <c r="B43" s="161">
        <v>5577</v>
      </c>
      <c r="C43" s="161">
        <v>0</v>
      </c>
      <c r="E43" s="151">
        <f t="shared" si="0"/>
        <v>5577</v>
      </c>
      <c r="F43" s="151">
        <f t="shared" si="1"/>
        <v>0</v>
      </c>
      <c r="G43"/>
      <c r="H43" t="s">
        <v>288</v>
      </c>
      <c r="I43" s="123">
        <v>5577</v>
      </c>
      <c r="J43" s="123"/>
      <c r="K43" s="164"/>
    </row>
    <row r="44" spans="1:11" s="151" customFormat="1" ht="25.5" customHeight="1">
      <c r="A44" s="159" t="s">
        <v>289</v>
      </c>
      <c r="B44" s="158">
        <f>+B45+B46+B47</f>
        <v>1239</v>
      </c>
      <c r="C44" s="158">
        <f>+C45+C46+C47</f>
        <v>0</v>
      </c>
      <c r="E44" s="151">
        <f t="shared" si="0"/>
        <v>1239</v>
      </c>
      <c r="F44" s="151">
        <f t="shared" si="1"/>
        <v>0</v>
      </c>
      <c r="G44" s="151" t="s">
        <v>290</v>
      </c>
      <c r="H44" s="151" t="s">
        <v>243</v>
      </c>
      <c r="I44" s="165">
        <v>1239.24</v>
      </c>
      <c r="J44" s="165"/>
      <c r="K44" s="165"/>
    </row>
    <row r="45" spans="1:11" s="149" customFormat="1" ht="25.5" customHeight="1">
      <c r="A45" s="160" t="s">
        <v>291</v>
      </c>
      <c r="B45" s="161">
        <v>372</v>
      </c>
      <c r="C45" s="161">
        <v>0</v>
      </c>
      <c r="E45" s="151">
        <f t="shared" si="0"/>
        <v>372</v>
      </c>
      <c r="F45" s="151">
        <f t="shared" si="1"/>
        <v>0</v>
      </c>
      <c r="G45"/>
      <c r="H45" t="s">
        <v>291</v>
      </c>
      <c r="I45" s="123">
        <v>372</v>
      </c>
      <c r="J45" s="123"/>
      <c r="K45" s="164"/>
    </row>
    <row r="46" spans="1:11" s="149" customFormat="1" ht="25.5" customHeight="1">
      <c r="A46" s="160" t="s">
        <v>292</v>
      </c>
      <c r="B46" s="161">
        <v>0</v>
      </c>
      <c r="C46" s="161">
        <v>0</v>
      </c>
      <c r="E46" s="151">
        <f t="shared" si="0"/>
        <v>0</v>
      </c>
      <c r="F46" s="151">
        <f t="shared" si="1"/>
        <v>0</v>
      </c>
      <c r="G46"/>
      <c r="H46" t="s">
        <v>292</v>
      </c>
      <c r="I46" s="123"/>
      <c r="J46" s="123"/>
      <c r="K46" s="164"/>
    </row>
    <row r="47" spans="1:11" s="149" customFormat="1" ht="25.5" customHeight="1">
      <c r="A47" s="160" t="s">
        <v>293</v>
      </c>
      <c r="B47" s="161">
        <v>867</v>
      </c>
      <c r="C47" s="161">
        <v>0</v>
      </c>
      <c r="E47" s="151">
        <f t="shared" si="0"/>
        <v>867</v>
      </c>
      <c r="F47" s="151">
        <f t="shared" si="1"/>
        <v>0</v>
      </c>
      <c r="G47"/>
      <c r="H47" t="s">
        <v>293</v>
      </c>
      <c r="I47" s="123">
        <v>867.24</v>
      </c>
      <c r="J47" s="123"/>
      <c r="K47" s="164"/>
    </row>
    <row r="48" spans="1:11" s="151" customFormat="1" ht="25.5" customHeight="1">
      <c r="A48" s="159" t="s">
        <v>294</v>
      </c>
      <c r="B48" s="158">
        <f>+B49+B50</f>
        <v>0</v>
      </c>
      <c r="C48" s="158">
        <f>+C49+C50</f>
        <v>0</v>
      </c>
      <c r="E48" s="151">
        <f t="shared" si="0"/>
        <v>0</v>
      </c>
      <c r="F48" s="151">
        <f t="shared" si="1"/>
        <v>0</v>
      </c>
      <c r="G48" s="151" t="s">
        <v>295</v>
      </c>
      <c r="H48" s="151" t="s">
        <v>243</v>
      </c>
      <c r="I48" s="165"/>
      <c r="J48" s="165"/>
      <c r="K48" s="165"/>
    </row>
    <row r="49" spans="1:11" s="149" customFormat="1" ht="25.5" customHeight="1">
      <c r="A49" s="160" t="s">
        <v>296</v>
      </c>
      <c r="B49" s="161">
        <v>0</v>
      </c>
      <c r="C49" s="161">
        <v>0</v>
      </c>
      <c r="E49" s="151">
        <f t="shared" si="0"/>
        <v>0</v>
      </c>
      <c r="F49" s="151">
        <f t="shared" si="1"/>
        <v>0</v>
      </c>
      <c r="G49"/>
      <c r="H49" t="s">
        <v>296</v>
      </c>
      <c r="I49" s="123"/>
      <c r="J49" s="123"/>
      <c r="K49" s="164"/>
    </row>
    <row r="50" spans="1:11" s="149" customFormat="1" ht="25.5" customHeight="1">
      <c r="A50" s="160" t="s">
        <v>297</v>
      </c>
      <c r="B50" s="161"/>
      <c r="C50" s="161">
        <v>0</v>
      </c>
      <c r="E50" s="151">
        <f t="shared" si="0"/>
        <v>0</v>
      </c>
      <c r="F50" s="151">
        <f t="shared" si="1"/>
        <v>0</v>
      </c>
      <c r="G50"/>
      <c r="H50" t="s">
        <v>297</v>
      </c>
      <c r="I50" s="123"/>
      <c r="J50" s="123"/>
      <c r="K50" s="164"/>
    </row>
    <row r="51" spans="1:11" s="151" customFormat="1" ht="25.5" customHeight="1">
      <c r="A51" s="159" t="s">
        <v>298</v>
      </c>
      <c r="B51" s="158">
        <f>SUM(B52:B56)</f>
        <v>41489</v>
      </c>
      <c r="C51" s="158">
        <f>SUM(C52:C56)</f>
        <v>29158</v>
      </c>
      <c r="E51" s="151">
        <f t="shared" si="0"/>
        <v>41490</v>
      </c>
      <c r="F51" s="151">
        <f t="shared" si="1"/>
        <v>29158</v>
      </c>
      <c r="G51" s="151" t="s">
        <v>299</v>
      </c>
      <c r="H51" s="151" t="s">
        <v>243</v>
      </c>
      <c r="I51" s="165">
        <v>41489.58</v>
      </c>
      <c r="J51" s="165">
        <v>29157.61</v>
      </c>
      <c r="K51" s="165"/>
    </row>
    <row r="52" spans="1:11" s="149" customFormat="1" ht="25.5" customHeight="1">
      <c r="A52" s="160" t="s">
        <v>300</v>
      </c>
      <c r="B52" s="161">
        <v>16644</v>
      </c>
      <c r="C52" s="161">
        <v>7844</v>
      </c>
      <c r="E52" s="151">
        <f t="shared" si="0"/>
        <v>16644</v>
      </c>
      <c r="F52" s="151">
        <f t="shared" si="1"/>
        <v>7844</v>
      </c>
      <c r="G52"/>
      <c r="H52" t="s">
        <v>300</v>
      </c>
      <c r="I52" s="166">
        <v>16643.51</v>
      </c>
      <c r="J52" s="123">
        <v>7844.22</v>
      </c>
      <c r="K52" s="164"/>
    </row>
    <row r="53" spans="1:11" s="149" customFormat="1" ht="25.5" customHeight="1">
      <c r="A53" s="160" t="s">
        <v>301</v>
      </c>
      <c r="B53" s="161">
        <v>138</v>
      </c>
      <c r="C53" s="161">
        <v>27</v>
      </c>
      <c r="E53" s="151">
        <f t="shared" si="0"/>
        <v>138</v>
      </c>
      <c r="F53" s="151">
        <f t="shared" si="1"/>
        <v>27</v>
      </c>
      <c r="G53"/>
      <c r="H53" t="s">
        <v>301</v>
      </c>
      <c r="I53" s="123">
        <v>138.4</v>
      </c>
      <c r="J53" s="123">
        <v>26.9</v>
      </c>
      <c r="K53" s="164"/>
    </row>
    <row r="54" spans="1:11" s="149" customFormat="1" ht="25.5" customHeight="1">
      <c r="A54" s="160" t="s">
        <v>302</v>
      </c>
      <c r="B54" s="161">
        <v>1323</v>
      </c>
      <c r="C54" s="161">
        <v>0</v>
      </c>
      <c r="E54" s="151">
        <f t="shared" si="0"/>
        <v>1323</v>
      </c>
      <c r="F54" s="151">
        <f t="shared" si="1"/>
        <v>0</v>
      </c>
      <c r="G54"/>
      <c r="H54" t="s">
        <v>302</v>
      </c>
      <c r="I54" s="123">
        <v>1323.1</v>
      </c>
      <c r="J54" s="123"/>
      <c r="K54" s="164"/>
    </row>
    <row r="55" spans="1:11" s="149" customFormat="1" ht="25.5" customHeight="1">
      <c r="A55" s="160" t="s">
        <v>303</v>
      </c>
      <c r="B55" s="161">
        <v>18035</v>
      </c>
      <c r="C55" s="161">
        <v>17998</v>
      </c>
      <c r="E55" s="151">
        <f t="shared" si="0"/>
        <v>18035</v>
      </c>
      <c r="F55" s="151">
        <f t="shared" si="1"/>
        <v>17998</v>
      </c>
      <c r="G55"/>
      <c r="H55" t="s">
        <v>303</v>
      </c>
      <c r="I55" s="123">
        <v>18035.25</v>
      </c>
      <c r="J55" s="123">
        <v>17997.65</v>
      </c>
      <c r="K55" s="164"/>
    </row>
    <row r="56" spans="1:11" s="149" customFormat="1" ht="25.5" customHeight="1">
      <c r="A56" s="160" t="s">
        <v>304</v>
      </c>
      <c r="B56" s="161">
        <v>5349</v>
      </c>
      <c r="C56" s="161">
        <v>3289</v>
      </c>
      <c r="E56" s="151">
        <f t="shared" si="0"/>
        <v>5349</v>
      </c>
      <c r="F56" s="151">
        <f t="shared" si="1"/>
        <v>3289</v>
      </c>
      <c r="G56"/>
      <c r="H56" t="s">
        <v>304</v>
      </c>
      <c r="I56" s="166">
        <v>5349.32</v>
      </c>
      <c r="J56" s="123">
        <v>3288.84</v>
      </c>
      <c r="K56" s="164"/>
    </row>
    <row r="57" spans="1:11" s="151" customFormat="1" ht="25.5" customHeight="1">
      <c r="A57" s="159" t="s">
        <v>305</v>
      </c>
      <c r="B57" s="158">
        <f>+B58+B59</f>
        <v>14022</v>
      </c>
      <c r="C57" s="158">
        <f>+C58+C59</f>
        <v>0</v>
      </c>
      <c r="E57" s="151">
        <f t="shared" si="0"/>
        <v>14022</v>
      </c>
      <c r="F57" s="151">
        <f t="shared" si="1"/>
        <v>0</v>
      </c>
      <c r="G57" s="151" t="s">
        <v>306</v>
      </c>
      <c r="H57" s="151" t="s">
        <v>243</v>
      </c>
      <c r="I57" s="165">
        <v>14022</v>
      </c>
      <c r="J57" s="165"/>
      <c r="K57" s="165"/>
    </row>
    <row r="58" spans="1:11" s="149" customFormat="1" ht="25.5" customHeight="1">
      <c r="A58" s="160" t="s">
        <v>307</v>
      </c>
      <c r="B58" s="161">
        <v>14022</v>
      </c>
      <c r="C58" s="161">
        <v>0</v>
      </c>
      <c r="E58" s="151">
        <f t="shared" si="0"/>
        <v>14022</v>
      </c>
      <c r="F58" s="151">
        <f t="shared" si="1"/>
        <v>0</v>
      </c>
      <c r="G58"/>
      <c r="H58" t="s">
        <v>307</v>
      </c>
      <c r="I58" s="123">
        <v>14022</v>
      </c>
      <c r="J58" s="123"/>
      <c r="K58" s="164"/>
    </row>
    <row r="59" spans="1:11" s="149" customFormat="1" ht="25.5" customHeight="1">
      <c r="A59" s="160" t="s">
        <v>308</v>
      </c>
      <c r="B59" s="161">
        <v>0</v>
      </c>
      <c r="C59" s="161">
        <v>0</v>
      </c>
      <c r="E59" s="151">
        <f t="shared" si="0"/>
        <v>0</v>
      </c>
      <c r="F59" s="151">
        <f t="shared" si="1"/>
        <v>0</v>
      </c>
      <c r="G59"/>
      <c r="H59" t="s">
        <v>308</v>
      </c>
      <c r="I59" s="123"/>
      <c r="J59" s="123"/>
      <c r="K59" s="164"/>
    </row>
    <row r="60" spans="1:11" s="151" customFormat="1" ht="25.5" customHeight="1">
      <c r="A60" s="159" t="s">
        <v>309</v>
      </c>
      <c r="B60" s="158">
        <f>SUM(B61:B64)</f>
        <v>10263</v>
      </c>
      <c r="C60" s="158">
        <f>SUM(C61:C64)</f>
        <v>0</v>
      </c>
      <c r="E60" s="151">
        <f t="shared" si="0"/>
        <v>10263</v>
      </c>
      <c r="F60" s="151">
        <f t="shared" si="1"/>
        <v>0</v>
      </c>
      <c r="G60" s="151" t="s">
        <v>310</v>
      </c>
      <c r="H60" s="151" t="s">
        <v>243</v>
      </c>
      <c r="I60" s="165">
        <v>10262.7</v>
      </c>
      <c r="J60" s="165"/>
      <c r="K60" s="165"/>
    </row>
    <row r="61" spans="1:11" s="149" customFormat="1" ht="25.5" customHeight="1">
      <c r="A61" s="160" t="s">
        <v>311</v>
      </c>
      <c r="B61" s="161">
        <v>10261</v>
      </c>
      <c r="C61" s="161">
        <v>0</v>
      </c>
      <c r="E61" s="151">
        <f t="shared" si="0"/>
        <v>10261</v>
      </c>
      <c r="F61" s="151">
        <f t="shared" si="1"/>
        <v>0</v>
      </c>
      <c r="G61"/>
      <c r="H61" t="s">
        <v>311</v>
      </c>
      <c r="I61" s="123">
        <v>10260.7</v>
      </c>
      <c r="J61" s="123"/>
      <c r="K61" s="164"/>
    </row>
    <row r="62" spans="1:11" s="149" customFormat="1" ht="25.5" customHeight="1">
      <c r="A62" s="160" t="s">
        <v>312</v>
      </c>
      <c r="B62" s="161">
        <v>2</v>
      </c>
      <c r="C62" s="161">
        <v>0</v>
      </c>
      <c r="E62" s="151">
        <f t="shared" si="0"/>
        <v>2</v>
      </c>
      <c r="F62" s="151">
        <f t="shared" si="1"/>
        <v>0</v>
      </c>
      <c r="G62"/>
      <c r="H62" t="s">
        <v>312</v>
      </c>
      <c r="I62" s="123">
        <v>2</v>
      </c>
      <c r="J62" s="123"/>
      <c r="K62" s="164"/>
    </row>
    <row r="63" spans="1:11" s="149" customFormat="1" ht="25.5" customHeight="1">
      <c r="A63" s="160" t="s">
        <v>313</v>
      </c>
      <c r="B63" s="161">
        <v>0</v>
      </c>
      <c r="C63" s="161">
        <v>0</v>
      </c>
      <c r="E63" s="151">
        <f t="shared" si="0"/>
        <v>0</v>
      </c>
      <c r="F63" s="151">
        <f t="shared" si="1"/>
        <v>0</v>
      </c>
      <c r="G63"/>
      <c r="H63" t="s">
        <v>313</v>
      </c>
      <c r="I63" s="123"/>
      <c r="J63" s="123"/>
      <c r="K63" s="164"/>
    </row>
    <row r="64" spans="1:11" s="149" customFormat="1" ht="25.5" customHeight="1">
      <c r="A64" s="160" t="s">
        <v>314</v>
      </c>
      <c r="B64" s="161">
        <v>0</v>
      </c>
      <c r="C64" s="161">
        <v>0</v>
      </c>
      <c r="E64" s="151">
        <f t="shared" si="0"/>
        <v>0</v>
      </c>
      <c r="F64" s="151">
        <f t="shared" si="1"/>
        <v>0</v>
      </c>
      <c r="G64"/>
      <c r="H64" t="s">
        <v>314</v>
      </c>
      <c r="I64" s="123"/>
      <c r="J64" s="123"/>
      <c r="K64" s="164"/>
    </row>
    <row r="65" spans="1:11" s="151" customFormat="1" ht="25.5" customHeight="1">
      <c r="A65" s="159" t="s">
        <v>315</v>
      </c>
      <c r="B65" s="158">
        <f>SUM(B66:B67)</f>
        <v>0</v>
      </c>
      <c r="C65" s="158">
        <f>SUM(C66:C67)</f>
        <v>0</v>
      </c>
      <c r="E65" s="151">
        <f t="shared" si="0"/>
        <v>15000</v>
      </c>
      <c r="F65" s="151">
        <f t="shared" si="1"/>
        <v>0</v>
      </c>
      <c r="G65" s="151" t="s">
        <v>316</v>
      </c>
      <c r="H65" s="151" t="s">
        <v>243</v>
      </c>
      <c r="I65" s="165">
        <v>15000</v>
      </c>
      <c r="J65" s="165"/>
      <c r="K65" s="165"/>
    </row>
    <row r="66" spans="1:11" s="149" customFormat="1" ht="36" customHeight="1">
      <c r="A66" s="167" t="s">
        <v>317</v>
      </c>
      <c r="B66" s="161"/>
      <c r="C66" s="161">
        <v>0</v>
      </c>
      <c r="E66" s="151">
        <f t="shared" si="0"/>
        <v>15000</v>
      </c>
      <c r="F66" s="151">
        <f t="shared" si="1"/>
        <v>0</v>
      </c>
      <c r="G66"/>
      <c r="H66" t="s">
        <v>318</v>
      </c>
      <c r="I66" s="123">
        <v>15000</v>
      </c>
      <c r="J66" s="123"/>
      <c r="K66" s="164"/>
    </row>
    <row r="67" spans="1:11" s="149" customFormat="1" ht="25.5" customHeight="1">
      <c r="A67" s="160" t="s">
        <v>319</v>
      </c>
      <c r="B67" s="161">
        <v>0</v>
      </c>
      <c r="C67" s="161">
        <v>0</v>
      </c>
      <c r="E67" s="151">
        <f t="shared" si="0"/>
        <v>0</v>
      </c>
      <c r="F67" s="151">
        <f t="shared" si="1"/>
        <v>0</v>
      </c>
      <c r="G67"/>
      <c r="H67" t="s">
        <v>319</v>
      </c>
      <c r="I67" s="123"/>
      <c r="J67" s="123"/>
      <c r="K67" s="164"/>
    </row>
    <row r="68" spans="1:11" s="151" customFormat="1" ht="25.5" customHeight="1">
      <c r="A68" s="159" t="s">
        <v>320</v>
      </c>
      <c r="B68" s="158">
        <v>0</v>
      </c>
      <c r="C68" s="158">
        <v>0</v>
      </c>
      <c r="E68" s="151">
        <f t="shared" si="0"/>
        <v>0</v>
      </c>
      <c r="F68" s="151">
        <f t="shared" si="1"/>
        <v>0</v>
      </c>
      <c r="G68" s="151" t="s">
        <v>321</v>
      </c>
      <c r="H68" s="151" t="s">
        <v>243</v>
      </c>
      <c r="I68" s="165"/>
      <c r="J68" s="165"/>
      <c r="K68" s="165"/>
    </row>
    <row r="69" spans="1:11" s="149" customFormat="1" ht="25.5" customHeight="1">
      <c r="A69" s="160" t="s">
        <v>322</v>
      </c>
      <c r="B69" s="161">
        <v>0</v>
      </c>
      <c r="C69" s="161">
        <v>0</v>
      </c>
      <c r="E69" s="151">
        <f aca="true" t="shared" si="2" ref="E69:E80">ROUND(I69,0)</f>
        <v>0</v>
      </c>
      <c r="F69" s="151">
        <f aca="true" t="shared" si="3" ref="F69:F80">ROUND(J69,0)</f>
        <v>0</v>
      </c>
      <c r="G69"/>
      <c r="H69" t="s">
        <v>322</v>
      </c>
      <c r="I69" s="123"/>
      <c r="J69" s="123"/>
      <c r="K69" s="164"/>
    </row>
    <row r="70" spans="1:11" s="149" customFormat="1" ht="25.5" customHeight="1">
      <c r="A70" s="160" t="s">
        <v>323</v>
      </c>
      <c r="B70" s="161">
        <v>0</v>
      </c>
      <c r="C70" s="161">
        <v>0</v>
      </c>
      <c r="E70" s="151">
        <f t="shared" si="2"/>
        <v>0</v>
      </c>
      <c r="F70" s="151">
        <f t="shared" si="3"/>
        <v>0</v>
      </c>
      <c r="G70"/>
      <c r="H70" t="s">
        <v>323</v>
      </c>
      <c r="I70" s="123"/>
      <c r="J70" s="123"/>
      <c r="K70" s="164"/>
    </row>
    <row r="71" spans="1:11" s="149" customFormat="1" ht="25.5" customHeight="1">
      <c r="A71" s="160" t="s">
        <v>324</v>
      </c>
      <c r="B71" s="161">
        <v>0</v>
      </c>
      <c r="C71" s="161">
        <v>0</v>
      </c>
      <c r="E71" s="151">
        <f t="shared" si="2"/>
        <v>0</v>
      </c>
      <c r="F71" s="151">
        <f t="shared" si="3"/>
        <v>0</v>
      </c>
      <c r="G71"/>
      <c r="H71" t="s">
        <v>324</v>
      </c>
      <c r="I71" s="123"/>
      <c r="J71" s="123"/>
      <c r="K71" s="164"/>
    </row>
    <row r="72" spans="1:11" s="149" customFormat="1" ht="25.5" customHeight="1">
      <c r="A72" s="160" t="s">
        <v>325</v>
      </c>
      <c r="B72" s="161">
        <v>0</v>
      </c>
      <c r="C72" s="161">
        <v>0</v>
      </c>
      <c r="E72" s="151">
        <f t="shared" si="2"/>
        <v>0</v>
      </c>
      <c r="F72" s="151">
        <f t="shared" si="3"/>
        <v>0</v>
      </c>
      <c r="G72"/>
      <c r="H72" t="s">
        <v>325</v>
      </c>
      <c r="I72" s="123"/>
      <c r="J72" s="123"/>
      <c r="K72" s="164"/>
    </row>
    <row r="73" spans="1:11" s="151" customFormat="1" ht="25.5" customHeight="1">
      <c r="A73" s="159" t="s">
        <v>326</v>
      </c>
      <c r="B73" s="158">
        <f>+B74+B75</f>
        <v>76536</v>
      </c>
      <c r="C73" s="158">
        <f>+C74+C75</f>
        <v>28569</v>
      </c>
      <c r="E73" s="151">
        <f t="shared" si="2"/>
        <v>76536</v>
      </c>
      <c r="F73" s="151">
        <f t="shared" si="3"/>
        <v>28569</v>
      </c>
      <c r="G73" s="151" t="s">
        <v>327</v>
      </c>
      <c r="H73" s="151" t="s">
        <v>243</v>
      </c>
      <c r="I73" s="165">
        <v>76535.53</v>
      </c>
      <c r="J73" s="165">
        <v>28568.69</v>
      </c>
      <c r="K73" s="165"/>
    </row>
    <row r="74" spans="1:11" s="149" customFormat="1" ht="25.5" customHeight="1">
      <c r="A74" s="160" t="s">
        <v>328</v>
      </c>
      <c r="B74" s="161">
        <v>3500</v>
      </c>
      <c r="C74" s="161">
        <v>0</v>
      </c>
      <c r="E74" s="151">
        <f t="shared" si="2"/>
        <v>3500</v>
      </c>
      <c r="F74" s="151">
        <f t="shared" si="3"/>
        <v>0</v>
      </c>
      <c r="G74"/>
      <c r="H74" t="s">
        <v>328</v>
      </c>
      <c r="I74" s="123">
        <v>3500</v>
      </c>
      <c r="J74" s="123"/>
      <c r="K74" s="164"/>
    </row>
    <row r="75" spans="1:11" s="149" customFormat="1" ht="25.5" customHeight="1">
      <c r="A75" s="160" t="s">
        <v>329</v>
      </c>
      <c r="B75" s="161">
        <v>73036</v>
      </c>
      <c r="C75" s="161">
        <v>28569</v>
      </c>
      <c r="E75" s="151">
        <f t="shared" si="2"/>
        <v>73036</v>
      </c>
      <c r="F75" s="151">
        <f t="shared" si="3"/>
        <v>28569</v>
      </c>
      <c r="G75"/>
      <c r="H75" t="s">
        <v>329</v>
      </c>
      <c r="I75" s="123">
        <v>73035.53</v>
      </c>
      <c r="J75" s="123">
        <v>28568.69</v>
      </c>
      <c r="K75" s="164"/>
    </row>
    <row r="76" spans="1:11" s="151" customFormat="1" ht="25.5" customHeight="1">
      <c r="A76" s="159" t="s">
        <v>330</v>
      </c>
      <c r="B76" s="158">
        <f>+B77+B78+B79+B80</f>
        <v>1936</v>
      </c>
      <c r="C76" s="158">
        <f>+C77+C78+C79+C80</f>
        <v>1936</v>
      </c>
      <c r="E76" s="151">
        <f t="shared" si="2"/>
        <v>1936</v>
      </c>
      <c r="F76" s="151">
        <f t="shared" si="3"/>
        <v>1936</v>
      </c>
      <c r="G76" s="151" t="s">
        <v>331</v>
      </c>
      <c r="H76" s="151" t="s">
        <v>243</v>
      </c>
      <c r="I76" s="165">
        <v>1935.5</v>
      </c>
      <c r="J76" s="165">
        <v>1935.5</v>
      </c>
      <c r="K76" s="165"/>
    </row>
    <row r="77" spans="1:11" s="149" customFormat="1" ht="25.5" customHeight="1">
      <c r="A77" s="160" t="s">
        <v>332</v>
      </c>
      <c r="B77" s="161">
        <v>0</v>
      </c>
      <c r="C77" s="161">
        <v>0</v>
      </c>
      <c r="E77" s="151">
        <f t="shared" si="2"/>
        <v>0</v>
      </c>
      <c r="F77" s="151">
        <f t="shared" si="3"/>
        <v>0</v>
      </c>
      <c r="G77"/>
      <c r="H77" t="s">
        <v>332</v>
      </c>
      <c r="I77" s="123"/>
      <c r="J77" s="123"/>
      <c r="K77" s="164"/>
    </row>
    <row r="78" spans="1:11" s="149" customFormat="1" ht="25.5" customHeight="1">
      <c r="A78" s="160" t="s">
        <v>333</v>
      </c>
      <c r="B78" s="161">
        <v>0</v>
      </c>
      <c r="C78" s="161">
        <v>0</v>
      </c>
      <c r="E78" s="151">
        <f t="shared" si="2"/>
        <v>0</v>
      </c>
      <c r="F78" s="151">
        <f t="shared" si="3"/>
        <v>0</v>
      </c>
      <c r="G78"/>
      <c r="H78" t="s">
        <v>333</v>
      </c>
      <c r="I78" s="123"/>
      <c r="J78" s="123"/>
      <c r="K78" s="164"/>
    </row>
    <row r="79" spans="1:11" s="149" customFormat="1" ht="25.5" customHeight="1">
      <c r="A79" s="160" t="s">
        <v>334</v>
      </c>
      <c r="B79" s="161">
        <v>1936</v>
      </c>
      <c r="C79" s="161">
        <v>1936</v>
      </c>
      <c r="E79" s="151">
        <f t="shared" si="2"/>
        <v>1936</v>
      </c>
      <c r="F79" s="151">
        <f t="shared" si="3"/>
        <v>1936</v>
      </c>
      <c r="G79"/>
      <c r="H79" t="s">
        <v>334</v>
      </c>
      <c r="I79" s="123">
        <v>1935.5</v>
      </c>
      <c r="J79" s="123">
        <v>1935.5</v>
      </c>
      <c r="K79" s="164"/>
    </row>
    <row r="80" spans="1:11" s="149" customFormat="1" ht="25.5" customHeight="1">
      <c r="A80" s="160" t="s">
        <v>335</v>
      </c>
      <c r="B80" s="161">
        <v>0</v>
      </c>
      <c r="C80" s="161">
        <v>0</v>
      </c>
      <c r="E80" s="151">
        <f t="shared" si="2"/>
        <v>0</v>
      </c>
      <c r="F80" s="151">
        <f t="shared" si="3"/>
        <v>0</v>
      </c>
      <c r="G80"/>
      <c r="H80" t="s">
        <v>335</v>
      </c>
      <c r="I80" s="123">
        <v>0</v>
      </c>
      <c r="J80" s="123">
        <v>0</v>
      </c>
      <c r="K80" s="164"/>
    </row>
  </sheetData>
  <sheetProtection/>
  <mergeCells count="1">
    <mergeCell ref="A2:C2"/>
  </mergeCells>
  <printOptions horizontalCentered="1"/>
  <pageMargins left="0.7900000000000001" right="0.39" top="0.59" bottom="0.39" header="0.51" footer="0.11999999999999998"/>
  <pageSetup firstPageNumber="26" useFirstPageNumber="1" fitToHeight="0" fitToWidth="1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37"/>
  <sheetViews>
    <sheetView zoomScaleSheetLayoutView="100" workbookViewId="0" topLeftCell="A1">
      <selection activeCell="I9" sqref="I9"/>
    </sheetView>
  </sheetViews>
  <sheetFormatPr defaultColWidth="9.00390625" defaultRowHeight="14.25"/>
  <cols>
    <col min="1" max="1" width="17.75390625" style="106" customWidth="1"/>
    <col min="2" max="2" width="14.75390625" style="134" customWidth="1"/>
    <col min="3" max="3" width="17.875" style="134" customWidth="1"/>
    <col min="4" max="4" width="10.00390625" style="134" customWidth="1"/>
    <col min="5" max="5" width="9.125" style="134" customWidth="1"/>
    <col min="6" max="6" width="17.75390625" style="106" customWidth="1"/>
    <col min="7" max="16384" width="9.00390625" style="106" customWidth="1"/>
  </cols>
  <sheetData>
    <row r="1" spans="1:6" ht="19.5" customHeight="1">
      <c r="A1" s="135" t="s">
        <v>109</v>
      </c>
      <c r="B1" s="121"/>
      <c r="C1" s="121"/>
      <c r="D1" s="121"/>
      <c r="E1" s="121"/>
      <c r="F1" s="121"/>
    </row>
    <row r="2" spans="1:6" ht="39.75" customHeight="1">
      <c r="A2" s="125" t="s">
        <v>336</v>
      </c>
      <c r="B2" s="125"/>
      <c r="C2" s="125"/>
      <c r="D2" s="125"/>
      <c r="E2" s="125"/>
      <c r="F2" s="125"/>
    </row>
    <row r="3" ht="22.5" customHeight="1">
      <c r="F3" s="136" t="s">
        <v>11</v>
      </c>
    </row>
    <row r="4" spans="1:6" s="133" customFormat="1" ht="45" customHeight="1">
      <c r="A4" s="137" t="s">
        <v>337</v>
      </c>
      <c r="B4" s="137" t="s">
        <v>338</v>
      </c>
      <c r="C4" s="137" t="s">
        <v>339</v>
      </c>
      <c r="D4" s="137" t="s">
        <v>340</v>
      </c>
      <c r="E4" s="137" t="s">
        <v>341</v>
      </c>
      <c r="F4" s="138" t="s">
        <v>342</v>
      </c>
    </row>
    <row r="5" spans="1:6" s="106" customFormat="1" ht="36" customHeight="1">
      <c r="A5" s="139" t="s">
        <v>343</v>
      </c>
      <c r="B5" s="140"/>
      <c r="C5" s="140"/>
      <c r="D5" s="140"/>
      <c r="E5" s="141"/>
      <c r="F5" s="142">
        <f>+F6-F31</f>
        <v>102088</v>
      </c>
    </row>
    <row r="6" spans="1:6" ht="36" customHeight="1">
      <c r="A6" s="139" t="s">
        <v>344</v>
      </c>
      <c r="B6" s="140"/>
      <c r="C6" s="140"/>
      <c r="D6" s="140"/>
      <c r="E6" s="141"/>
      <c r="F6" s="142">
        <f>SUM(F7:F35)</f>
        <v>119396</v>
      </c>
    </row>
    <row r="7" spans="1:6" ht="36" customHeight="1">
      <c r="A7" s="118" t="s">
        <v>345</v>
      </c>
      <c r="B7" s="130" t="s">
        <v>346</v>
      </c>
      <c r="C7" s="130" t="s">
        <v>346</v>
      </c>
      <c r="D7" s="143"/>
      <c r="E7" s="143">
        <v>6482</v>
      </c>
      <c r="F7" s="144">
        <v>27188</v>
      </c>
    </row>
    <row r="8" spans="1:6" ht="36" customHeight="1">
      <c r="A8" s="118" t="s">
        <v>345</v>
      </c>
      <c r="B8" s="130" t="s">
        <v>347</v>
      </c>
      <c r="C8" s="130" t="s">
        <v>347</v>
      </c>
      <c r="D8" s="143">
        <v>3100</v>
      </c>
      <c r="E8" s="143">
        <v>1582</v>
      </c>
      <c r="F8" s="144">
        <v>490</v>
      </c>
    </row>
    <row r="9" spans="1:6" ht="36" customHeight="1">
      <c r="A9" s="118" t="s">
        <v>345</v>
      </c>
      <c r="B9" s="130" t="s">
        <v>348</v>
      </c>
      <c r="C9" s="130" t="s">
        <v>348</v>
      </c>
      <c r="D9" s="143">
        <v>54500</v>
      </c>
      <c r="E9" s="143">
        <v>17</v>
      </c>
      <c r="F9" s="144">
        <v>93</v>
      </c>
    </row>
    <row r="10" spans="1:6" ht="36" customHeight="1">
      <c r="A10" s="118" t="s">
        <v>345</v>
      </c>
      <c r="B10" s="130" t="s">
        <v>349</v>
      </c>
      <c r="C10" s="130" t="s">
        <v>349</v>
      </c>
      <c r="D10" s="143"/>
      <c r="E10" s="143"/>
      <c r="F10" s="144">
        <v>6544</v>
      </c>
    </row>
    <row r="11" spans="1:6" ht="36" customHeight="1">
      <c r="A11" s="118" t="s">
        <v>345</v>
      </c>
      <c r="B11" s="130" t="s">
        <v>350</v>
      </c>
      <c r="C11" s="130" t="s">
        <v>350</v>
      </c>
      <c r="D11" s="143"/>
      <c r="E11" s="143">
        <v>4900</v>
      </c>
      <c r="F11" s="144">
        <v>5513</v>
      </c>
    </row>
    <row r="12" spans="1:6" ht="36" customHeight="1">
      <c r="A12" s="118" t="s">
        <v>345</v>
      </c>
      <c r="B12" s="130" t="s">
        <v>351</v>
      </c>
      <c r="C12" s="130" t="s">
        <v>351</v>
      </c>
      <c r="D12" s="145">
        <v>0.41</v>
      </c>
      <c r="E12" s="143"/>
      <c r="F12" s="144">
        <v>16091</v>
      </c>
    </row>
    <row r="13" spans="1:6" ht="36" customHeight="1">
      <c r="A13" s="118" t="s">
        <v>345</v>
      </c>
      <c r="B13" s="130" t="s">
        <v>352</v>
      </c>
      <c r="C13" s="130" t="s">
        <v>352</v>
      </c>
      <c r="D13" s="143">
        <v>4200</v>
      </c>
      <c r="E13" s="143">
        <v>474.6</v>
      </c>
      <c r="F13" s="144">
        <v>199</v>
      </c>
    </row>
    <row r="14" spans="1:6" ht="36" customHeight="1">
      <c r="A14" s="118" t="s">
        <v>345</v>
      </c>
      <c r="B14" s="130" t="s">
        <v>353</v>
      </c>
      <c r="C14" s="130" t="s">
        <v>353</v>
      </c>
      <c r="D14" s="143">
        <v>2400</v>
      </c>
      <c r="E14" s="143">
        <v>3889.2</v>
      </c>
      <c r="F14" s="144">
        <v>933</v>
      </c>
    </row>
    <row r="15" spans="1:6" ht="36" customHeight="1">
      <c r="A15" s="118" t="s">
        <v>345</v>
      </c>
      <c r="B15" s="130" t="s">
        <v>354</v>
      </c>
      <c r="C15" s="130" t="s">
        <v>354</v>
      </c>
      <c r="D15" s="143">
        <v>4800</v>
      </c>
      <c r="E15" s="143">
        <v>513</v>
      </c>
      <c r="F15" s="144">
        <v>246</v>
      </c>
    </row>
    <row r="16" spans="1:6" ht="36" customHeight="1">
      <c r="A16" s="118" t="s">
        <v>345</v>
      </c>
      <c r="B16" s="130" t="s">
        <v>355</v>
      </c>
      <c r="C16" s="130" t="s">
        <v>355</v>
      </c>
      <c r="D16" s="143">
        <v>21000</v>
      </c>
      <c r="E16" s="143">
        <v>270</v>
      </c>
      <c r="F16" s="144">
        <v>567</v>
      </c>
    </row>
    <row r="17" spans="1:6" ht="36" customHeight="1">
      <c r="A17" s="118" t="s">
        <v>356</v>
      </c>
      <c r="B17" s="130" t="s">
        <v>356</v>
      </c>
      <c r="C17" s="130" t="s">
        <v>356</v>
      </c>
      <c r="D17" s="143"/>
      <c r="E17" s="143">
        <v>2768</v>
      </c>
      <c r="F17" s="144">
        <v>4537</v>
      </c>
    </row>
    <row r="18" spans="1:6" ht="45" customHeight="1">
      <c r="A18" s="120" t="s">
        <v>357</v>
      </c>
      <c r="B18" s="120" t="s">
        <v>358</v>
      </c>
      <c r="C18" s="120" t="s">
        <v>358</v>
      </c>
      <c r="D18" s="146">
        <v>2000</v>
      </c>
      <c r="E18" s="146">
        <v>3867</v>
      </c>
      <c r="F18" s="144">
        <v>773</v>
      </c>
    </row>
    <row r="19" spans="1:6" ht="36" customHeight="1">
      <c r="A19" s="120" t="s">
        <v>357</v>
      </c>
      <c r="B19" s="120" t="s">
        <v>359</v>
      </c>
      <c r="C19" s="120" t="s">
        <v>360</v>
      </c>
      <c r="D19" s="146" t="s">
        <v>361</v>
      </c>
      <c r="E19" s="146" t="s">
        <v>362</v>
      </c>
      <c r="F19" s="144">
        <v>30</v>
      </c>
    </row>
    <row r="20" spans="1:6" ht="36" customHeight="1">
      <c r="A20" s="120" t="s">
        <v>357</v>
      </c>
      <c r="B20" s="120" t="s">
        <v>359</v>
      </c>
      <c r="C20" s="130" t="s">
        <v>363</v>
      </c>
      <c r="D20" s="146"/>
      <c r="E20" s="146">
        <v>33734</v>
      </c>
      <c r="F20" s="144">
        <v>2764</v>
      </c>
    </row>
    <row r="21" spans="1:6" ht="46.5" customHeight="1">
      <c r="A21" s="120" t="s">
        <v>357</v>
      </c>
      <c r="B21" s="120" t="s">
        <v>359</v>
      </c>
      <c r="C21" s="120" t="s">
        <v>364</v>
      </c>
      <c r="D21" s="146">
        <v>9500</v>
      </c>
      <c r="E21" s="146">
        <v>121</v>
      </c>
      <c r="F21" s="144">
        <v>115</v>
      </c>
    </row>
    <row r="22" spans="1:6" ht="36" customHeight="1">
      <c r="A22" s="120" t="s">
        <v>357</v>
      </c>
      <c r="B22" s="120" t="s">
        <v>359</v>
      </c>
      <c r="C22" s="120" t="s">
        <v>365</v>
      </c>
      <c r="D22" s="146"/>
      <c r="E22" s="146">
        <v>0</v>
      </c>
      <c r="F22" s="144">
        <v>70</v>
      </c>
    </row>
    <row r="23" spans="1:6" ht="48" customHeight="1">
      <c r="A23" s="120" t="s">
        <v>357</v>
      </c>
      <c r="B23" s="120" t="s">
        <v>359</v>
      </c>
      <c r="C23" s="120" t="s">
        <v>366</v>
      </c>
      <c r="D23" s="146"/>
      <c r="E23" s="146"/>
      <c r="F23" s="144">
        <v>100</v>
      </c>
    </row>
    <row r="24" spans="1:6" ht="36" customHeight="1">
      <c r="A24" s="120" t="s">
        <v>357</v>
      </c>
      <c r="B24" s="120" t="s">
        <v>359</v>
      </c>
      <c r="C24" s="120" t="s">
        <v>367</v>
      </c>
      <c r="D24" s="146"/>
      <c r="E24" s="146"/>
      <c r="F24" s="144">
        <v>433</v>
      </c>
    </row>
    <row r="25" spans="1:6" ht="36" customHeight="1">
      <c r="A25" s="120" t="s">
        <v>357</v>
      </c>
      <c r="B25" s="120" t="s">
        <v>359</v>
      </c>
      <c r="C25" s="120" t="s">
        <v>368</v>
      </c>
      <c r="D25" s="146">
        <v>1000</v>
      </c>
      <c r="E25" s="146">
        <v>1800</v>
      </c>
      <c r="F25" s="144">
        <v>180</v>
      </c>
    </row>
    <row r="26" spans="1:6" ht="36" customHeight="1">
      <c r="A26" s="120" t="s">
        <v>357</v>
      </c>
      <c r="B26" s="120" t="s">
        <v>369</v>
      </c>
      <c r="C26" s="120" t="s">
        <v>370</v>
      </c>
      <c r="D26" s="146">
        <v>10000</v>
      </c>
      <c r="E26" s="146">
        <v>255</v>
      </c>
      <c r="F26" s="144">
        <v>255</v>
      </c>
    </row>
    <row r="27" spans="1:6" ht="36" customHeight="1">
      <c r="A27" s="120" t="s">
        <v>357</v>
      </c>
      <c r="B27" s="120" t="s">
        <v>371</v>
      </c>
      <c r="C27" s="120" t="s">
        <v>372</v>
      </c>
      <c r="D27" s="146">
        <v>4400</v>
      </c>
      <c r="E27" s="146">
        <v>551</v>
      </c>
      <c r="F27" s="144">
        <v>242</v>
      </c>
    </row>
    <row r="28" spans="1:6" ht="36" customHeight="1">
      <c r="A28" s="120" t="s">
        <v>357</v>
      </c>
      <c r="B28" s="120" t="s">
        <v>371</v>
      </c>
      <c r="C28" s="120" t="s">
        <v>373</v>
      </c>
      <c r="D28" s="146">
        <v>4400</v>
      </c>
      <c r="E28" s="146">
        <v>5827</v>
      </c>
      <c r="F28" s="144">
        <v>2564</v>
      </c>
    </row>
    <row r="29" spans="1:6" ht="36" customHeight="1">
      <c r="A29" s="120" t="s">
        <v>357</v>
      </c>
      <c r="B29" s="120" t="s">
        <v>371</v>
      </c>
      <c r="C29" s="120" t="s">
        <v>374</v>
      </c>
      <c r="D29" s="146"/>
      <c r="E29" s="146">
        <v>178285</v>
      </c>
      <c r="F29" s="144">
        <v>9814</v>
      </c>
    </row>
    <row r="30" spans="1:6" ht="36" customHeight="1">
      <c r="A30" s="120" t="s">
        <v>357</v>
      </c>
      <c r="B30" s="120" t="s">
        <v>371</v>
      </c>
      <c r="C30" s="120" t="s">
        <v>375</v>
      </c>
      <c r="D30" s="146">
        <v>16800</v>
      </c>
      <c r="E30" s="146">
        <v>156</v>
      </c>
      <c r="F30" s="144">
        <v>262</v>
      </c>
    </row>
    <row r="31" spans="1:6" ht="36" customHeight="1">
      <c r="A31" s="120" t="s">
        <v>357</v>
      </c>
      <c r="B31" s="120" t="s">
        <v>376</v>
      </c>
      <c r="C31" s="120" t="s">
        <v>377</v>
      </c>
      <c r="D31" s="146">
        <v>580</v>
      </c>
      <c r="E31" s="146">
        <v>298411</v>
      </c>
      <c r="F31" s="144">
        <v>17308</v>
      </c>
    </row>
    <row r="32" spans="1:6" ht="36" customHeight="1">
      <c r="A32" s="120" t="s">
        <v>357</v>
      </c>
      <c r="B32" s="120" t="s">
        <v>376</v>
      </c>
      <c r="C32" s="120" t="s">
        <v>378</v>
      </c>
      <c r="D32" s="146">
        <v>79</v>
      </c>
      <c r="E32" s="146">
        <v>281216</v>
      </c>
      <c r="F32" s="144">
        <v>2222</v>
      </c>
    </row>
    <row r="33" spans="1:6" ht="36" customHeight="1">
      <c r="A33" s="120" t="s">
        <v>357</v>
      </c>
      <c r="B33" s="120" t="s">
        <v>376</v>
      </c>
      <c r="C33" s="120" t="s">
        <v>379</v>
      </c>
      <c r="D33" s="146"/>
      <c r="E33" s="146">
        <v>1577</v>
      </c>
      <c r="F33" s="144">
        <v>185</v>
      </c>
    </row>
    <row r="34" spans="1:6" ht="36" customHeight="1">
      <c r="A34" s="120" t="s">
        <v>357</v>
      </c>
      <c r="B34" s="120" t="s">
        <v>380</v>
      </c>
      <c r="C34" s="120" t="s">
        <v>380</v>
      </c>
      <c r="D34" s="146">
        <v>110000</v>
      </c>
      <c r="E34" s="146">
        <v>255</v>
      </c>
      <c r="F34" s="144">
        <v>2805</v>
      </c>
    </row>
    <row r="35" spans="1:6" ht="36" customHeight="1">
      <c r="A35" s="120" t="s">
        <v>357</v>
      </c>
      <c r="B35" s="120" t="s">
        <v>381</v>
      </c>
      <c r="C35" s="120" t="s">
        <v>381</v>
      </c>
      <c r="D35" s="146">
        <v>600</v>
      </c>
      <c r="E35" s="146">
        <v>281216</v>
      </c>
      <c r="F35" s="144">
        <v>16873</v>
      </c>
    </row>
    <row r="36" spans="1:6" ht="21.75" customHeight="1">
      <c r="A36" s="121" t="s">
        <v>382</v>
      </c>
      <c r="B36" s="121"/>
      <c r="C36" s="121"/>
      <c r="D36" s="121"/>
      <c r="E36" s="121"/>
      <c r="F36" s="121"/>
    </row>
    <row r="37" spans="1:6" ht="21.75" customHeight="1">
      <c r="A37" s="121" t="s">
        <v>383</v>
      </c>
      <c r="B37" s="121"/>
      <c r="C37" s="121"/>
      <c r="D37" s="121"/>
      <c r="E37" s="121"/>
      <c r="F37" s="121"/>
    </row>
  </sheetData>
  <sheetProtection/>
  <mergeCells count="5">
    <mergeCell ref="A2:F2"/>
    <mergeCell ref="A5:E5"/>
    <mergeCell ref="A6:E6"/>
    <mergeCell ref="A36:F36"/>
    <mergeCell ref="A37:F37"/>
  </mergeCells>
  <printOptions horizontalCentered="1"/>
  <pageMargins left="0.39" right="0.39" top="0.7900000000000001" bottom="0.59" header="0.51" footer="0.11999999999999998"/>
  <pageSetup firstPageNumber="29" useFirstPageNumber="1" fitToHeight="0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7"/>
  <sheetViews>
    <sheetView zoomScaleSheetLayoutView="100" workbookViewId="0" topLeftCell="A1">
      <selection activeCell="G7" sqref="G7"/>
    </sheetView>
  </sheetViews>
  <sheetFormatPr defaultColWidth="9.00390625" defaultRowHeight="14.25"/>
  <cols>
    <col min="1" max="1" width="19.25390625" style="124" customWidth="1"/>
    <col min="2" max="2" width="19.75390625" style="124" customWidth="1"/>
    <col min="3" max="3" width="28.625" style="0" customWidth="1"/>
    <col min="4" max="4" width="17.875" style="0" customWidth="1"/>
  </cols>
  <sheetData>
    <row r="1" ht="18" customHeight="1">
      <c r="A1" t="s">
        <v>129</v>
      </c>
    </row>
    <row r="2" spans="1:4" ht="30" customHeight="1">
      <c r="A2" s="125" t="s">
        <v>384</v>
      </c>
      <c r="B2" s="125"/>
      <c r="C2" s="125"/>
      <c r="D2" s="125"/>
    </row>
    <row r="3" ht="22.5" customHeight="1">
      <c r="D3" s="126" t="s">
        <v>11</v>
      </c>
    </row>
    <row r="4" spans="1:4" ht="33" customHeight="1">
      <c r="A4" s="113" t="s">
        <v>337</v>
      </c>
      <c r="B4" s="113" t="s">
        <v>338</v>
      </c>
      <c r="C4" s="113" t="s">
        <v>339</v>
      </c>
      <c r="D4" s="127" t="s">
        <v>385</v>
      </c>
    </row>
    <row r="5" spans="1:4" ht="30" customHeight="1">
      <c r="A5" s="114"/>
      <c r="B5" s="114"/>
      <c r="C5" s="114" t="s">
        <v>344</v>
      </c>
      <c r="D5" s="128">
        <f>SUM(D6:D25)</f>
        <v>231467</v>
      </c>
    </row>
    <row r="6" spans="1:4" ht="30" customHeight="1">
      <c r="A6" s="118" t="s">
        <v>345</v>
      </c>
      <c r="B6" s="118" t="s">
        <v>345</v>
      </c>
      <c r="C6" s="118" t="s">
        <v>345</v>
      </c>
      <c r="D6" s="129">
        <v>137973</v>
      </c>
    </row>
    <row r="7" spans="1:4" ht="30" customHeight="1">
      <c r="A7" s="118" t="s">
        <v>356</v>
      </c>
      <c r="B7" s="130" t="s">
        <v>356</v>
      </c>
      <c r="C7" s="130" t="s">
        <v>356</v>
      </c>
      <c r="D7" s="129">
        <v>14084</v>
      </c>
    </row>
    <row r="8" spans="1:4" ht="30" customHeight="1">
      <c r="A8" s="120" t="s">
        <v>357</v>
      </c>
      <c r="B8" s="120" t="s">
        <v>358</v>
      </c>
      <c r="C8" s="120" t="s">
        <v>358</v>
      </c>
      <c r="D8" s="129">
        <v>6669</v>
      </c>
    </row>
    <row r="9" spans="1:4" ht="30" customHeight="1">
      <c r="A9" s="120" t="s">
        <v>357</v>
      </c>
      <c r="B9" s="120" t="s">
        <v>359</v>
      </c>
      <c r="C9" s="120" t="s">
        <v>360</v>
      </c>
      <c r="D9" s="129">
        <v>60</v>
      </c>
    </row>
    <row r="10" spans="1:4" ht="30" customHeight="1">
      <c r="A10" s="120" t="s">
        <v>357</v>
      </c>
      <c r="B10" s="120" t="s">
        <v>359</v>
      </c>
      <c r="C10" s="120" t="s">
        <v>363</v>
      </c>
      <c r="D10" s="129">
        <v>3649</v>
      </c>
    </row>
    <row r="11" spans="1:4" ht="30" customHeight="1">
      <c r="A11" s="120" t="s">
        <v>357</v>
      </c>
      <c r="B11" s="120" t="s">
        <v>359</v>
      </c>
      <c r="C11" s="120" t="s">
        <v>386</v>
      </c>
      <c r="D11" s="129">
        <v>115</v>
      </c>
    </row>
    <row r="12" spans="1:4" ht="30" customHeight="1">
      <c r="A12" s="120" t="s">
        <v>357</v>
      </c>
      <c r="B12" s="120" t="s">
        <v>359</v>
      </c>
      <c r="C12" s="120" t="s">
        <v>365</v>
      </c>
      <c r="D12" s="129">
        <v>160</v>
      </c>
    </row>
    <row r="13" spans="1:4" ht="30" customHeight="1">
      <c r="A13" s="120" t="s">
        <v>357</v>
      </c>
      <c r="B13" s="120" t="s">
        <v>359</v>
      </c>
      <c r="C13" s="120" t="s">
        <v>366</v>
      </c>
      <c r="D13" s="129">
        <v>101</v>
      </c>
    </row>
    <row r="14" spans="1:4" ht="30" customHeight="1">
      <c r="A14" s="120" t="s">
        <v>357</v>
      </c>
      <c r="B14" s="120" t="s">
        <v>359</v>
      </c>
      <c r="C14" s="120" t="s">
        <v>367</v>
      </c>
      <c r="D14" s="129">
        <v>839</v>
      </c>
    </row>
    <row r="15" spans="1:4" ht="30" customHeight="1">
      <c r="A15" s="120" t="s">
        <v>357</v>
      </c>
      <c r="B15" s="120" t="s">
        <v>359</v>
      </c>
      <c r="C15" s="120" t="s">
        <v>368</v>
      </c>
      <c r="D15" s="129">
        <v>184</v>
      </c>
    </row>
    <row r="16" spans="1:4" ht="30" customHeight="1">
      <c r="A16" s="120" t="s">
        <v>357</v>
      </c>
      <c r="B16" s="120" t="s">
        <v>369</v>
      </c>
      <c r="C16" s="120" t="s">
        <v>370</v>
      </c>
      <c r="D16" s="129">
        <v>272</v>
      </c>
    </row>
    <row r="17" spans="1:4" ht="30" customHeight="1">
      <c r="A17" s="120" t="s">
        <v>357</v>
      </c>
      <c r="B17" s="120" t="s">
        <v>371</v>
      </c>
      <c r="C17" s="120" t="s">
        <v>372</v>
      </c>
      <c r="D17" s="129">
        <v>433</v>
      </c>
    </row>
    <row r="18" spans="1:4" ht="30" customHeight="1">
      <c r="A18" s="120" t="s">
        <v>357</v>
      </c>
      <c r="B18" s="120" t="s">
        <v>371</v>
      </c>
      <c r="C18" s="120" t="s">
        <v>373</v>
      </c>
      <c r="D18" s="129">
        <v>3102</v>
      </c>
    </row>
    <row r="19" spans="1:4" ht="30" customHeight="1">
      <c r="A19" s="120" t="s">
        <v>357</v>
      </c>
      <c r="B19" s="120" t="s">
        <v>371</v>
      </c>
      <c r="C19" s="120" t="s">
        <v>374</v>
      </c>
      <c r="D19" s="129">
        <v>14022</v>
      </c>
    </row>
    <row r="20" spans="1:4" ht="30" customHeight="1">
      <c r="A20" s="120" t="s">
        <v>357</v>
      </c>
      <c r="B20" s="120" t="s">
        <v>371</v>
      </c>
      <c r="C20" s="120" t="s">
        <v>375</v>
      </c>
      <c r="D20" s="129">
        <v>263</v>
      </c>
    </row>
    <row r="21" spans="1:4" s="123" customFormat="1" ht="30" customHeight="1">
      <c r="A21" s="131" t="s">
        <v>357</v>
      </c>
      <c r="B21" s="131" t="s">
        <v>376</v>
      </c>
      <c r="C21" s="131" t="s">
        <v>377</v>
      </c>
      <c r="D21" s="132">
        <v>0</v>
      </c>
    </row>
    <row r="22" spans="1:4" ht="30" customHeight="1">
      <c r="A22" s="120" t="s">
        <v>357</v>
      </c>
      <c r="B22" s="120" t="s">
        <v>376</v>
      </c>
      <c r="C22" s="120" t="s">
        <v>378</v>
      </c>
      <c r="D22" s="129">
        <v>2222</v>
      </c>
    </row>
    <row r="23" spans="1:4" ht="30" customHeight="1">
      <c r="A23" s="120" t="s">
        <v>357</v>
      </c>
      <c r="B23" s="120" t="s">
        <v>376</v>
      </c>
      <c r="C23" s="120" t="s">
        <v>379</v>
      </c>
      <c r="D23" s="129">
        <v>1476</v>
      </c>
    </row>
    <row r="24" spans="1:4" ht="30" customHeight="1">
      <c r="A24" s="120" t="s">
        <v>357</v>
      </c>
      <c r="B24" s="120" t="s">
        <v>380</v>
      </c>
      <c r="C24" s="120" t="s">
        <v>380</v>
      </c>
      <c r="D24" s="129">
        <v>6564</v>
      </c>
    </row>
    <row r="25" spans="1:4" ht="30" customHeight="1">
      <c r="A25" s="120" t="s">
        <v>357</v>
      </c>
      <c r="B25" s="120" t="s">
        <v>381</v>
      </c>
      <c r="C25" s="120" t="s">
        <v>381</v>
      </c>
      <c r="D25" s="129">
        <v>39279</v>
      </c>
    </row>
    <row r="26" spans="1:6" s="106" customFormat="1" ht="21.75" customHeight="1">
      <c r="A26" s="121" t="s">
        <v>387</v>
      </c>
      <c r="B26" s="121"/>
      <c r="C26" s="121"/>
      <c r="D26" s="121"/>
      <c r="E26" s="121"/>
      <c r="F26" s="121"/>
    </row>
    <row r="27" spans="1:6" s="106" customFormat="1" ht="21.75" customHeight="1">
      <c r="A27" s="121" t="s">
        <v>388</v>
      </c>
      <c r="B27" s="121"/>
      <c r="C27" s="121"/>
      <c r="D27" s="121"/>
      <c r="E27" s="121"/>
      <c r="F27" s="121"/>
    </row>
  </sheetData>
  <sheetProtection/>
  <mergeCells count="3">
    <mergeCell ref="A2:D2"/>
    <mergeCell ref="A26:D26"/>
    <mergeCell ref="A27:D27"/>
  </mergeCells>
  <printOptions horizontalCentered="1"/>
  <pageMargins left="0.39" right="0.39" top="0.7900000000000001" bottom="0.39" header="0.51" footer="0.11999999999999998"/>
  <pageSetup firstPageNumber="31" useFirstPageNumber="1" fitToHeight="1" fitToWidth="1" horizontalDpi="600" verticalDpi="600" orientation="portrait" paperSize="9" scale="9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6"/>
  <sheetViews>
    <sheetView showZeros="0" zoomScaleSheetLayoutView="100" workbookViewId="0" topLeftCell="A1">
      <pane xSplit="1" ySplit="6" topLeftCell="B7" activePane="bottomRight" state="frozen"/>
      <selection pane="bottomRight" activeCell="G10" sqref="G10"/>
    </sheetView>
  </sheetViews>
  <sheetFormatPr defaultColWidth="9.00390625" defaultRowHeight="14.25"/>
  <cols>
    <col min="1" max="1" width="18.125" style="106" customWidth="1"/>
    <col min="2" max="2" width="16.50390625" style="107" customWidth="1"/>
    <col min="3" max="3" width="28.875" style="107" customWidth="1"/>
    <col min="4" max="4" width="11.25390625" style="106" customWidth="1"/>
    <col min="5" max="5" width="13.375" style="106" customWidth="1"/>
    <col min="6" max="6" width="11.125" style="107" customWidth="1"/>
    <col min="7" max="9" width="18.625" style="107" customWidth="1"/>
    <col min="10" max="10" width="15.00390625" style="107" customWidth="1"/>
    <col min="11" max="11" width="10.875" style="107" customWidth="1"/>
    <col min="12" max="247" width="9.00390625" style="106" customWidth="1"/>
  </cols>
  <sheetData>
    <row r="1" spans="1:5" s="103" customFormat="1" ht="18" customHeight="1">
      <c r="A1" s="108" t="s">
        <v>389</v>
      </c>
      <c r="B1" s="109"/>
      <c r="C1"/>
      <c r="D1"/>
      <c r="E1"/>
    </row>
    <row r="2" spans="1:11" s="104" customFormat="1" ht="30" customHeight="1">
      <c r="A2" s="110" t="s">
        <v>390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s="105" customFormat="1" ht="19.5" customHeight="1">
      <c r="A3" s="111"/>
      <c r="K3" s="122" t="s">
        <v>11</v>
      </c>
    </row>
    <row r="4" spans="1:11" ht="19.5" customHeight="1">
      <c r="A4" s="112" t="s">
        <v>337</v>
      </c>
      <c r="B4" s="112" t="s">
        <v>338</v>
      </c>
      <c r="C4" s="113" t="s">
        <v>339</v>
      </c>
      <c r="D4" s="114" t="s">
        <v>391</v>
      </c>
      <c r="E4" s="114" t="s">
        <v>392</v>
      </c>
      <c r="F4" s="115" t="s">
        <v>393</v>
      </c>
      <c r="G4" s="115"/>
      <c r="H4" s="115"/>
      <c r="I4" s="115"/>
      <c r="J4" s="114" t="s">
        <v>394</v>
      </c>
      <c r="K4" s="114" t="s">
        <v>395</v>
      </c>
    </row>
    <row r="5" spans="1:11" ht="45.75" customHeight="1">
      <c r="A5" s="116"/>
      <c r="B5" s="116"/>
      <c r="C5" s="113"/>
      <c r="D5" s="114"/>
      <c r="E5" s="114"/>
      <c r="F5" s="114" t="s">
        <v>396</v>
      </c>
      <c r="G5" s="114" t="s">
        <v>397</v>
      </c>
      <c r="H5" s="114" t="s">
        <v>398</v>
      </c>
      <c r="I5" s="114" t="s">
        <v>399</v>
      </c>
      <c r="J5" s="114"/>
      <c r="K5" s="114"/>
    </row>
    <row r="6" spans="1:11" ht="22.5" customHeight="1">
      <c r="A6" s="114"/>
      <c r="B6" s="114"/>
      <c r="C6" s="114" t="s">
        <v>344</v>
      </c>
      <c r="D6" s="117">
        <f aca="true" t="shared" si="0" ref="D6:D25">+E6+F6+G6+H6+I6+J6-K6</f>
        <v>231467</v>
      </c>
      <c r="E6" s="117">
        <f aca="true" t="shared" si="1" ref="E6:K6">SUM(E7:E25)</f>
        <v>113355</v>
      </c>
      <c r="F6" s="117">
        <f t="shared" si="1"/>
        <v>8003</v>
      </c>
      <c r="G6" s="117">
        <f t="shared" si="1"/>
        <v>57735</v>
      </c>
      <c r="H6" s="117">
        <f t="shared" si="1"/>
        <v>26725</v>
      </c>
      <c r="I6" s="117">
        <f t="shared" si="1"/>
        <v>20428</v>
      </c>
      <c r="J6" s="117">
        <f t="shared" si="1"/>
        <v>12259</v>
      </c>
      <c r="K6" s="117">
        <f t="shared" si="1"/>
        <v>7038</v>
      </c>
    </row>
    <row r="7" spans="1:11" ht="22.5" customHeight="1">
      <c r="A7" s="118" t="s">
        <v>345</v>
      </c>
      <c r="B7" s="118" t="s">
        <v>400</v>
      </c>
      <c r="C7" s="118" t="s">
        <v>345</v>
      </c>
      <c r="D7" s="117">
        <f t="shared" si="0"/>
        <v>137973</v>
      </c>
      <c r="E7" s="119">
        <v>75721</v>
      </c>
      <c r="F7" s="119">
        <v>8003</v>
      </c>
      <c r="G7" s="119">
        <v>53143</v>
      </c>
      <c r="H7" s="119">
        <v>1106</v>
      </c>
      <c r="I7" s="119">
        <v>0</v>
      </c>
      <c r="J7" s="119">
        <v>0</v>
      </c>
      <c r="K7" s="119">
        <v>0</v>
      </c>
    </row>
    <row r="8" spans="1:11" ht="22.5" customHeight="1">
      <c r="A8" s="118" t="s">
        <v>356</v>
      </c>
      <c r="B8" s="118" t="s">
        <v>401</v>
      </c>
      <c r="C8" s="118" t="s">
        <v>356</v>
      </c>
      <c r="D8" s="117">
        <f t="shared" si="0"/>
        <v>14084</v>
      </c>
      <c r="E8" s="119">
        <v>12982</v>
      </c>
      <c r="F8" s="119">
        <v>0</v>
      </c>
      <c r="G8" s="119">
        <v>0</v>
      </c>
      <c r="H8" s="119">
        <v>1082</v>
      </c>
      <c r="I8" s="119">
        <v>20</v>
      </c>
      <c r="J8" s="119">
        <v>0</v>
      </c>
      <c r="K8" s="119">
        <v>0</v>
      </c>
    </row>
    <row r="9" spans="1:11" ht="45" customHeight="1">
      <c r="A9" s="120" t="s">
        <v>357</v>
      </c>
      <c r="B9" s="120" t="s">
        <v>358</v>
      </c>
      <c r="C9" s="120" t="s">
        <v>358</v>
      </c>
      <c r="D9" s="117">
        <f t="shared" si="0"/>
        <v>6669</v>
      </c>
      <c r="E9" s="119">
        <v>1020</v>
      </c>
      <c r="F9" s="119"/>
      <c r="G9" s="119"/>
      <c r="H9" s="119">
        <v>190</v>
      </c>
      <c r="I9" s="119">
        <v>5459</v>
      </c>
      <c r="J9" s="119">
        <v>0</v>
      </c>
      <c r="K9" s="119">
        <v>0</v>
      </c>
    </row>
    <row r="10" spans="1:11" ht="22.5" customHeight="1">
      <c r="A10" s="120" t="s">
        <v>357</v>
      </c>
      <c r="B10" s="120" t="s">
        <v>359</v>
      </c>
      <c r="C10" s="120" t="s">
        <v>360</v>
      </c>
      <c r="D10" s="117">
        <f t="shared" si="0"/>
        <v>60</v>
      </c>
      <c r="E10" s="119">
        <v>30</v>
      </c>
      <c r="F10" s="119"/>
      <c r="G10" s="119"/>
      <c r="H10" s="119"/>
      <c r="I10" s="119">
        <v>30</v>
      </c>
      <c r="J10" s="119">
        <v>0</v>
      </c>
      <c r="K10" s="119">
        <v>0</v>
      </c>
    </row>
    <row r="11" spans="1:11" ht="22.5" customHeight="1">
      <c r="A11" s="120" t="s">
        <v>357</v>
      </c>
      <c r="B11" s="120" t="s">
        <v>359</v>
      </c>
      <c r="C11" s="120" t="s">
        <v>363</v>
      </c>
      <c r="D11" s="117">
        <f t="shared" si="0"/>
        <v>3649</v>
      </c>
      <c r="E11" s="119">
        <v>965</v>
      </c>
      <c r="F11" s="119">
        <v>0</v>
      </c>
      <c r="G11" s="119">
        <v>0</v>
      </c>
      <c r="H11" s="119">
        <v>2684</v>
      </c>
      <c r="I11" s="119">
        <v>0</v>
      </c>
      <c r="J11" s="119">
        <v>0</v>
      </c>
      <c r="K11" s="119">
        <v>0</v>
      </c>
    </row>
    <row r="12" spans="1:11" ht="30" customHeight="1">
      <c r="A12" s="120" t="s">
        <v>357</v>
      </c>
      <c r="B12" s="120" t="s">
        <v>359</v>
      </c>
      <c r="C12" s="120" t="s">
        <v>364</v>
      </c>
      <c r="D12" s="117">
        <f t="shared" si="0"/>
        <v>115</v>
      </c>
      <c r="E12" s="119">
        <v>2</v>
      </c>
      <c r="F12" s="119"/>
      <c r="G12" s="119"/>
      <c r="H12" s="119">
        <v>113</v>
      </c>
      <c r="I12" s="119"/>
      <c r="J12" s="119">
        <v>0</v>
      </c>
      <c r="K12" s="119">
        <v>0</v>
      </c>
    </row>
    <row r="13" spans="1:11" ht="22.5" customHeight="1">
      <c r="A13" s="120" t="s">
        <v>357</v>
      </c>
      <c r="B13" s="120" t="s">
        <v>359</v>
      </c>
      <c r="C13" s="120" t="s">
        <v>365</v>
      </c>
      <c r="D13" s="117">
        <f t="shared" si="0"/>
        <v>160</v>
      </c>
      <c r="E13" s="119">
        <v>20</v>
      </c>
      <c r="F13" s="119">
        <v>0</v>
      </c>
      <c r="G13" s="119">
        <v>0</v>
      </c>
      <c r="H13" s="119">
        <v>140</v>
      </c>
      <c r="I13" s="119">
        <v>0</v>
      </c>
      <c r="J13" s="119">
        <v>0</v>
      </c>
      <c r="K13" s="119">
        <v>0</v>
      </c>
    </row>
    <row r="14" spans="1:11" ht="30" customHeight="1">
      <c r="A14" s="120" t="s">
        <v>357</v>
      </c>
      <c r="B14" s="120" t="s">
        <v>359</v>
      </c>
      <c r="C14" s="120" t="s">
        <v>366</v>
      </c>
      <c r="D14" s="117">
        <f t="shared" si="0"/>
        <v>101</v>
      </c>
      <c r="E14" s="119">
        <v>2</v>
      </c>
      <c r="F14" s="119">
        <v>0</v>
      </c>
      <c r="G14" s="119">
        <v>0</v>
      </c>
      <c r="H14" s="119">
        <v>17</v>
      </c>
      <c r="I14" s="119">
        <v>82</v>
      </c>
      <c r="J14" s="119">
        <v>0</v>
      </c>
      <c r="K14" s="119">
        <v>0</v>
      </c>
    </row>
    <row r="15" spans="1:11" ht="22.5" customHeight="1">
      <c r="A15" s="120" t="s">
        <v>357</v>
      </c>
      <c r="B15" s="120" t="s">
        <v>359</v>
      </c>
      <c r="C15" s="120" t="s">
        <v>367</v>
      </c>
      <c r="D15" s="117">
        <f t="shared" si="0"/>
        <v>839</v>
      </c>
      <c r="E15" s="119">
        <v>440</v>
      </c>
      <c r="F15" s="119">
        <v>0</v>
      </c>
      <c r="G15" s="119">
        <v>0</v>
      </c>
      <c r="H15" s="119">
        <v>0</v>
      </c>
      <c r="I15" s="119">
        <v>399</v>
      </c>
      <c r="J15" s="119">
        <v>0</v>
      </c>
      <c r="K15" s="119">
        <v>0</v>
      </c>
    </row>
    <row r="16" spans="1:11" ht="22.5" customHeight="1">
      <c r="A16" s="120" t="s">
        <v>357</v>
      </c>
      <c r="B16" s="120" t="s">
        <v>359</v>
      </c>
      <c r="C16" s="120" t="s">
        <v>368</v>
      </c>
      <c r="D16" s="117">
        <f t="shared" si="0"/>
        <v>184</v>
      </c>
      <c r="E16" s="119">
        <v>4</v>
      </c>
      <c r="F16" s="119"/>
      <c r="G16" s="119"/>
      <c r="H16" s="119">
        <v>180</v>
      </c>
      <c r="I16" s="119"/>
      <c r="J16" s="119"/>
      <c r="K16" s="119"/>
    </row>
    <row r="17" spans="1:11" ht="22.5" customHeight="1">
      <c r="A17" s="120" t="s">
        <v>357</v>
      </c>
      <c r="B17" s="120" t="s">
        <v>369</v>
      </c>
      <c r="C17" s="120" t="s">
        <v>370</v>
      </c>
      <c r="D17" s="117">
        <f t="shared" si="0"/>
        <v>272</v>
      </c>
      <c r="E17" s="119">
        <v>230</v>
      </c>
      <c r="F17" s="119"/>
      <c r="G17" s="119"/>
      <c r="H17" s="119">
        <v>42</v>
      </c>
      <c r="I17" s="119"/>
      <c r="J17" s="119"/>
      <c r="K17" s="119"/>
    </row>
    <row r="18" spans="1:11" ht="22.5" customHeight="1">
      <c r="A18" s="120" t="s">
        <v>357</v>
      </c>
      <c r="B18" s="120" t="s">
        <v>371</v>
      </c>
      <c r="C18" s="120" t="s">
        <v>372</v>
      </c>
      <c r="D18" s="117">
        <f t="shared" si="0"/>
        <v>433</v>
      </c>
      <c r="E18" s="119">
        <v>43</v>
      </c>
      <c r="F18" s="119"/>
      <c r="G18" s="119"/>
      <c r="H18" s="119">
        <v>390</v>
      </c>
      <c r="I18" s="119"/>
      <c r="J18" s="119"/>
      <c r="K18" s="119"/>
    </row>
    <row r="19" spans="1:11" ht="22.5" customHeight="1">
      <c r="A19" s="120" t="s">
        <v>357</v>
      </c>
      <c r="B19" s="120" t="s">
        <v>371</v>
      </c>
      <c r="C19" s="120" t="s">
        <v>373</v>
      </c>
      <c r="D19" s="117">
        <f t="shared" si="0"/>
        <v>3102</v>
      </c>
      <c r="E19" s="119">
        <v>1160</v>
      </c>
      <c r="F19" s="119"/>
      <c r="G19" s="119"/>
      <c r="H19" s="119">
        <v>1942</v>
      </c>
      <c r="I19" s="119"/>
      <c r="J19" s="119"/>
      <c r="K19" s="119"/>
    </row>
    <row r="20" spans="1:11" ht="22.5" customHeight="1">
      <c r="A20" s="120" t="s">
        <v>357</v>
      </c>
      <c r="B20" s="120" t="s">
        <v>371</v>
      </c>
      <c r="C20" s="120" t="s">
        <v>374</v>
      </c>
      <c r="D20" s="117">
        <f t="shared" si="0"/>
        <v>14022</v>
      </c>
      <c r="E20" s="119">
        <v>6023</v>
      </c>
      <c r="F20" s="119">
        <v>0</v>
      </c>
      <c r="G20" s="119">
        <v>0</v>
      </c>
      <c r="H20" s="119">
        <v>7999</v>
      </c>
      <c r="I20" s="119">
        <v>0</v>
      </c>
      <c r="J20" s="119">
        <v>0</v>
      </c>
      <c r="K20" s="119">
        <v>0</v>
      </c>
    </row>
    <row r="21" spans="1:11" ht="22.5" customHeight="1">
      <c r="A21" s="120" t="s">
        <v>357</v>
      </c>
      <c r="B21" s="120" t="s">
        <v>371</v>
      </c>
      <c r="C21" s="120" t="s">
        <v>375</v>
      </c>
      <c r="D21" s="117">
        <f t="shared" si="0"/>
        <v>263</v>
      </c>
      <c r="E21" s="119">
        <v>37</v>
      </c>
      <c r="F21" s="119"/>
      <c r="G21" s="119"/>
      <c r="H21" s="119">
        <v>175</v>
      </c>
      <c r="I21" s="119">
        <v>51</v>
      </c>
      <c r="J21" s="119"/>
      <c r="K21" s="119"/>
    </row>
    <row r="22" spans="1:11" ht="22.5" customHeight="1">
      <c r="A22" s="120" t="s">
        <v>357</v>
      </c>
      <c r="B22" s="120" t="s">
        <v>376</v>
      </c>
      <c r="C22" s="120" t="s">
        <v>378</v>
      </c>
      <c r="D22" s="117">
        <f t="shared" si="0"/>
        <v>2222</v>
      </c>
      <c r="E22" s="119">
        <v>351</v>
      </c>
      <c r="F22" s="119"/>
      <c r="G22" s="119"/>
      <c r="H22" s="119">
        <v>1871</v>
      </c>
      <c r="I22" s="119"/>
      <c r="J22" s="119"/>
      <c r="K22" s="119"/>
    </row>
    <row r="23" spans="1:11" ht="22.5" customHeight="1">
      <c r="A23" s="120" t="s">
        <v>357</v>
      </c>
      <c r="B23" s="120" t="s">
        <v>376</v>
      </c>
      <c r="C23" s="120" t="s">
        <v>379</v>
      </c>
      <c r="D23" s="117">
        <f t="shared" si="0"/>
        <v>1476</v>
      </c>
      <c r="E23" s="119">
        <v>1184</v>
      </c>
      <c r="F23" s="119">
        <v>0</v>
      </c>
      <c r="G23" s="119">
        <v>0</v>
      </c>
      <c r="H23" s="119">
        <v>292</v>
      </c>
      <c r="I23" s="119">
        <v>0</v>
      </c>
      <c r="J23" s="119">
        <v>0</v>
      </c>
      <c r="K23" s="119">
        <v>0</v>
      </c>
    </row>
    <row r="24" spans="1:11" ht="22.5" customHeight="1">
      <c r="A24" s="120" t="s">
        <v>357</v>
      </c>
      <c r="B24" s="120" t="s">
        <v>380</v>
      </c>
      <c r="C24" s="120" t="s">
        <v>380</v>
      </c>
      <c r="D24" s="117">
        <f t="shared" si="0"/>
        <v>6564</v>
      </c>
      <c r="E24" s="119">
        <v>1244</v>
      </c>
      <c r="F24" s="119"/>
      <c r="G24" s="119">
        <v>4592</v>
      </c>
      <c r="H24" s="119">
        <v>68</v>
      </c>
      <c r="I24" s="119">
        <v>660</v>
      </c>
      <c r="J24" s="119"/>
      <c r="K24" s="119"/>
    </row>
    <row r="25" spans="1:11" ht="33" customHeight="1">
      <c r="A25" s="120" t="s">
        <v>357</v>
      </c>
      <c r="B25" s="120" t="s">
        <v>381</v>
      </c>
      <c r="C25" s="120" t="s">
        <v>381</v>
      </c>
      <c r="D25" s="117">
        <f t="shared" si="0"/>
        <v>39279</v>
      </c>
      <c r="E25" s="119">
        <v>11897</v>
      </c>
      <c r="F25" s="119"/>
      <c r="G25" s="119"/>
      <c r="H25" s="119">
        <v>8434</v>
      </c>
      <c r="I25" s="119">
        <v>13727</v>
      </c>
      <c r="J25" s="119">
        <v>12259</v>
      </c>
      <c r="K25" s="119">
        <v>7038</v>
      </c>
    </row>
    <row r="26" spans="1:11" ht="25.5" customHeight="1">
      <c r="A26" s="121" t="s">
        <v>402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</row>
  </sheetData>
  <sheetProtection/>
  <mergeCells count="10">
    <mergeCell ref="A2:K2"/>
    <mergeCell ref="F4:I4"/>
    <mergeCell ref="A26:K26"/>
    <mergeCell ref="A4:A5"/>
    <mergeCell ref="B4:B5"/>
    <mergeCell ref="C4:C5"/>
    <mergeCell ref="D4:D5"/>
    <mergeCell ref="E4:E5"/>
    <mergeCell ref="J4:J5"/>
    <mergeCell ref="K4:K5"/>
  </mergeCells>
  <printOptions horizontalCentered="1"/>
  <pageMargins left="0.35" right="0.35" top="0.59" bottom="0.39" header="0.43000000000000005" footer="0.51"/>
  <pageSetup firstPageNumber="16" useFirstPageNumber="1" fitToHeight="1" fitToWidth="1" horizontalDpi="600" verticalDpi="600" orientation="landscape" paperSize="9" scale="6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I28"/>
  <sheetViews>
    <sheetView showZeros="0" zoomScaleSheetLayoutView="115" workbookViewId="0" topLeftCell="A1">
      <selection activeCell="I9" sqref="I9"/>
    </sheetView>
  </sheetViews>
  <sheetFormatPr defaultColWidth="9.00390625" defaultRowHeight="38.25" customHeight="1"/>
  <cols>
    <col min="1" max="1" width="27.625" style="52" customWidth="1"/>
    <col min="2" max="4" width="11.75390625" style="52" customWidth="1"/>
    <col min="5" max="5" width="9.875" style="52" customWidth="1"/>
    <col min="6" max="8" width="9.00390625" style="52" customWidth="1"/>
    <col min="9" max="9" width="13.75390625" style="52" bestFit="1" customWidth="1"/>
    <col min="10" max="16384" width="9.00390625" style="52" customWidth="1"/>
  </cols>
  <sheetData>
    <row r="1" spans="1:5" ht="21" customHeight="1">
      <c r="A1" s="78" t="s">
        <v>168</v>
      </c>
      <c r="B1" s="79"/>
      <c r="C1" s="79"/>
      <c r="D1" s="79"/>
      <c r="E1" s="80"/>
    </row>
    <row r="2" spans="1:5" ht="38.25" customHeight="1">
      <c r="A2" s="56" t="s">
        <v>403</v>
      </c>
      <c r="B2" s="56"/>
      <c r="C2" s="56"/>
      <c r="D2" s="56"/>
      <c r="E2" s="56"/>
    </row>
    <row r="3" spans="1:5" ht="21.75" customHeight="1">
      <c r="A3" s="81"/>
      <c r="B3" s="82"/>
      <c r="C3" s="82"/>
      <c r="D3" s="82"/>
      <c r="E3" s="80" t="s">
        <v>11</v>
      </c>
    </row>
    <row r="4" spans="1:5" ht="48" customHeight="1">
      <c r="A4" s="83" t="s">
        <v>12</v>
      </c>
      <c r="B4" s="84" t="s">
        <v>404</v>
      </c>
      <c r="C4" s="85" t="s">
        <v>209</v>
      </c>
      <c r="D4" s="86"/>
      <c r="E4" s="87"/>
    </row>
    <row r="5" spans="1:5" ht="48" customHeight="1">
      <c r="A5" s="88"/>
      <c r="B5" s="89"/>
      <c r="C5" s="87" t="s">
        <v>405</v>
      </c>
      <c r="D5" s="90" t="s">
        <v>51</v>
      </c>
      <c r="E5" s="91" t="s">
        <v>211</v>
      </c>
    </row>
    <row r="6" spans="1:5" ht="48" customHeight="1">
      <c r="A6" s="66" t="s">
        <v>406</v>
      </c>
      <c r="B6" s="92">
        <f>SUM(B7:B13)</f>
        <v>159700</v>
      </c>
      <c r="C6" s="93">
        <f>SUM(C7:C13)</f>
        <v>137600</v>
      </c>
      <c r="D6" s="92">
        <f aca="true" t="shared" si="0" ref="D6:D13">+C6-B6</f>
        <v>-22100</v>
      </c>
      <c r="E6" s="94">
        <f aca="true" t="shared" si="1" ref="E6:E12">+D6/B6</f>
        <v>-0.138</v>
      </c>
    </row>
    <row r="7" spans="1:9" ht="48" customHeight="1">
      <c r="A7" s="95" t="s">
        <v>102</v>
      </c>
      <c r="B7" s="96">
        <v>150000</v>
      </c>
      <c r="C7" s="97">
        <v>130000</v>
      </c>
      <c r="D7" s="98">
        <f t="shared" si="0"/>
        <v>-20000</v>
      </c>
      <c r="E7" s="99">
        <f t="shared" si="1"/>
        <v>-0.133</v>
      </c>
      <c r="G7" s="52">
        <f>SUM(C7:C9)</f>
        <v>135250</v>
      </c>
      <c r="H7" s="52">
        <f>SUM(B7:B9)</f>
        <v>156630</v>
      </c>
      <c r="I7" s="102">
        <f>+G7/H7-1</f>
        <v>-0.137</v>
      </c>
    </row>
    <row r="8" spans="1:5" ht="48" customHeight="1">
      <c r="A8" s="95" t="s">
        <v>103</v>
      </c>
      <c r="B8" s="96">
        <v>6300</v>
      </c>
      <c r="C8" s="97">
        <v>5000</v>
      </c>
      <c r="D8" s="98">
        <f t="shared" si="0"/>
        <v>-1300</v>
      </c>
      <c r="E8" s="99">
        <f t="shared" si="1"/>
        <v>-0.206</v>
      </c>
    </row>
    <row r="9" spans="1:5" ht="48" customHeight="1">
      <c r="A9" s="95" t="s">
        <v>104</v>
      </c>
      <c r="B9" s="96">
        <v>330</v>
      </c>
      <c r="C9" s="97">
        <v>250</v>
      </c>
      <c r="D9" s="98">
        <f t="shared" si="0"/>
        <v>-80</v>
      </c>
      <c r="E9" s="99">
        <f t="shared" si="1"/>
        <v>-0.242</v>
      </c>
    </row>
    <row r="10" spans="1:5" ht="48" customHeight="1">
      <c r="A10" s="95" t="s">
        <v>105</v>
      </c>
      <c r="B10" s="96">
        <v>2000</v>
      </c>
      <c r="C10" s="97">
        <v>1500</v>
      </c>
      <c r="D10" s="98">
        <f t="shared" si="0"/>
        <v>-500</v>
      </c>
      <c r="E10" s="99">
        <f t="shared" si="1"/>
        <v>-0.25</v>
      </c>
    </row>
    <row r="11" spans="1:5" ht="48" customHeight="1">
      <c r="A11" s="95" t="s">
        <v>106</v>
      </c>
      <c r="B11" s="96">
        <v>670</v>
      </c>
      <c r="C11" s="97">
        <v>500</v>
      </c>
      <c r="D11" s="98">
        <f t="shared" si="0"/>
        <v>-170</v>
      </c>
      <c r="E11" s="99">
        <f t="shared" si="1"/>
        <v>-0.254</v>
      </c>
    </row>
    <row r="12" spans="1:5" ht="48" customHeight="1">
      <c r="A12" s="95" t="s">
        <v>107</v>
      </c>
      <c r="B12" s="96">
        <v>400</v>
      </c>
      <c r="C12" s="97">
        <v>350</v>
      </c>
      <c r="D12" s="98">
        <f t="shared" si="0"/>
        <v>-50</v>
      </c>
      <c r="E12" s="99">
        <f t="shared" si="1"/>
        <v>-0.125</v>
      </c>
    </row>
    <row r="13" spans="1:5" ht="48" customHeight="1">
      <c r="A13" s="95" t="s">
        <v>108</v>
      </c>
      <c r="B13" s="96"/>
      <c r="C13" s="97"/>
      <c r="D13" s="98">
        <f t="shared" si="0"/>
        <v>0</v>
      </c>
      <c r="E13" s="99"/>
    </row>
    <row r="14" spans="2:3" ht="38.25" customHeight="1">
      <c r="B14" s="100">
        <f>+C7+C8+C9</f>
        <v>135250</v>
      </c>
      <c r="C14" s="101">
        <f>+C10+C11+C12+C13</f>
        <v>2350</v>
      </c>
    </row>
    <row r="15" spans="2:7" ht="38.25" customHeight="1">
      <c r="B15" s="72"/>
      <c r="C15" s="72"/>
      <c r="D15" s="72"/>
      <c r="E15" s="72"/>
      <c r="F15" s="72"/>
      <c r="G15" s="72"/>
    </row>
    <row r="16" spans="2:7" ht="38.25" customHeight="1">
      <c r="B16" s="72"/>
      <c r="C16" s="72"/>
      <c r="D16" s="72"/>
      <c r="E16" s="72"/>
      <c r="F16" s="72"/>
      <c r="G16" s="72"/>
    </row>
    <row r="17" spans="2:7" ht="38.25" customHeight="1">
      <c r="B17" s="72"/>
      <c r="C17" s="72"/>
      <c r="D17" s="72"/>
      <c r="E17" s="72"/>
      <c r="F17" s="72"/>
      <c r="G17" s="72"/>
    </row>
    <row r="18" spans="2:7" ht="38.25" customHeight="1">
      <c r="B18" s="72"/>
      <c r="C18" s="72"/>
      <c r="D18" s="72"/>
      <c r="E18" s="72"/>
      <c r="F18" s="72"/>
      <c r="G18" s="72"/>
    </row>
    <row r="19" spans="2:7" ht="38.25" customHeight="1">
      <c r="B19" s="72"/>
      <c r="C19" s="72"/>
      <c r="D19" s="72"/>
      <c r="E19" s="72"/>
      <c r="F19" s="72"/>
      <c r="G19" s="72"/>
    </row>
    <row r="20" spans="2:7" ht="38.25" customHeight="1">
      <c r="B20" s="72"/>
      <c r="C20" s="72"/>
      <c r="D20" s="72"/>
      <c r="E20" s="72"/>
      <c r="F20" s="72"/>
      <c r="G20" s="72"/>
    </row>
    <row r="21" spans="2:7" ht="38.25" customHeight="1">
      <c r="B21" s="72"/>
      <c r="C21" s="72"/>
      <c r="D21" s="72"/>
      <c r="E21" s="72"/>
      <c r="F21" s="72"/>
      <c r="G21" s="72"/>
    </row>
    <row r="22" spans="2:7" ht="38.25" customHeight="1">
      <c r="B22" s="72"/>
      <c r="C22" s="72"/>
      <c r="D22" s="72"/>
      <c r="E22" s="72"/>
      <c r="F22" s="72"/>
      <c r="G22" s="72"/>
    </row>
    <row r="23" spans="2:7" ht="38.25" customHeight="1">
      <c r="B23" s="72"/>
      <c r="C23" s="72"/>
      <c r="D23" s="72"/>
      <c r="E23" s="72"/>
      <c r="F23" s="72"/>
      <c r="G23" s="72"/>
    </row>
    <row r="24" spans="2:7" ht="38.25" customHeight="1">
      <c r="B24" s="72"/>
      <c r="C24" s="72"/>
      <c r="D24" s="72"/>
      <c r="E24" s="72"/>
      <c r="F24" s="72"/>
      <c r="G24" s="72"/>
    </row>
    <row r="25" spans="2:7" ht="38.25" customHeight="1">
      <c r="B25" s="72"/>
      <c r="C25" s="72"/>
      <c r="D25" s="72"/>
      <c r="E25" s="72"/>
      <c r="F25" s="72"/>
      <c r="G25" s="72"/>
    </row>
    <row r="26" spans="2:7" ht="38.25" customHeight="1">
      <c r="B26" s="72"/>
      <c r="C26" s="72"/>
      <c r="D26" s="72"/>
      <c r="E26" s="72"/>
      <c r="F26" s="72"/>
      <c r="G26" s="72"/>
    </row>
    <row r="27" spans="2:7" ht="38.25" customHeight="1">
      <c r="B27" s="72"/>
      <c r="C27" s="72"/>
      <c r="D27" s="72"/>
      <c r="E27" s="72"/>
      <c r="F27" s="72"/>
      <c r="G27" s="72"/>
    </row>
    <row r="28" spans="2:7" ht="38.25" customHeight="1">
      <c r="B28" s="72"/>
      <c r="C28" s="72"/>
      <c r="D28" s="72"/>
      <c r="E28" s="72"/>
      <c r="F28" s="72"/>
      <c r="G28" s="72"/>
    </row>
  </sheetData>
  <sheetProtection/>
  <mergeCells count="4">
    <mergeCell ref="A2:E2"/>
    <mergeCell ref="C4:E4"/>
    <mergeCell ref="A4:A5"/>
    <mergeCell ref="B4:B5"/>
  </mergeCells>
  <printOptions horizontalCentered="1"/>
  <pageMargins left="0.7900000000000001" right="0.75" top="0.99" bottom="0.7900000000000001" header="0" footer="0.59"/>
  <pageSetup firstPageNumber="33" useFirstPageNumber="1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30"/>
  <sheetViews>
    <sheetView showZeros="0" zoomScaleSheetLayoutView="115" workbookViewId="0" topLeftCell="A1">
      <selection activeCell="P5" sqref="P5"/>
    </sheetView>
  </sheetViews>
  <sheetFormatPr defaultColWidth="9.00390625" defaultRowHeight="46.5" customHeight="1"/>
  <cols>
    <col min="1" max="1" width="20.625" style="53" customWidth="1"/>
    <col min="2" max="8" width="10.00390625" style="53" customWidth="1"/>
    <col min="9" max="9" width="9.125" style="54" customWidth="1"/>
    <col min="10" max="10" width="8.625" style="53" customWidth="1"/>
    <col min="11" max="11" width="10.375" style="53" hidden="1" customWidth="1"/>
    <col min="12" max="16384" width="9.00390625" style="53" customWidth="1"/>
  </cols>
  <sheetData>
    <row r="1" spans="1:9" s="52" customFormat="1" ht="20.25" customHeight="1">
      <c r="A1" s="3" t="s">
        <v>407</v>
      </c>
      <c r="B1" s="55"/>
      <c r="C1" s="55"/>
      <c r="D1" s="55"/>
      <c r="E1" s="55"/>
      <c r="F1" s="55"/>
      <c r="G1" s="55"/>
      <c r="H1" s="55"/>
      <c r="I1" s="21"/>
    </row>
    <row r="2" spans="1:9" ht="46.5" customHeight="1">
      <c r="A2" s="56" t="s">
        <v>408</v>
      </c>
      <c r="B2" s="56"/>
      <c r="C2" s="56"/>
      <c r="D2" s="56"/>
      <c r="E2" s="56"/>
      <c r="F2" s="56"/>
      <c r="G2" s="56"/>
      <c r="H2" s="56"/>
      <c r="I2" s="56"/>
    </row>
    <row r="3" s="52" customFormat="1" ht="20.25" customHeight="1">
      <c r="I3" s="21" t="s">
        <v>11</v>
      </c>
    </row>
    <row r="4" spans="1:9" s="52" customFormat="1" ht="40.5" customHeight="1">
      <c r="A4" s="57" t="s">
        <v>409</v>
      </c>
      <c r="B4" s="58" t="s">
        <v>221</v>
      </c>
      <c r="C4" s="59"/>
      <c r="D4" s="59"/>
      <c r="E4" s="60" t="s">
        <v>209</v>
      </c>
      <c r="F4" s="61"/>
      <c r="G4" s="61"/>
      <c r="H4" s="61"/>
      <c r="I4" s="73"/>
    </row>
    <row r="5" spans="1:9" s="52" customFormat="1" ht="27" customHeight="1">
      <c r="A5" s="62"/>
      <c r="B5" s="63" t="s">
        <v>222</v>
      </c>
      <c r="C5" s="64" t="s">
        <v>223</v>
      </c>
      <c r="D5" s="64"/>
      <c r="E5" s="63" t="s">
        <v>222</v>
      </c>
      <c r="F5" s="64" t="s">
        <v>223</v>
      </c>
      <c r="G5" s="64"/>
      <c r="H5" s="63" t="s">
        <v>410</v>
      </c>
      <c r="I5" s="74" t="s">
        <v>225</v>
      </c>
    </row>
    <row r="6" spans="1:9" s="52" customFormat="1" ht="52.5" customHeight="1">
      <c r="A6" s="65"/>
      <c r="B6" s="63"/>
      <c r="C6" s="63" t="s">
        <v>226</v>
      </c>
      <c r="D6" s="63" t="s">
        <v>411</v>
      </c>
      <c r="E6" s="63"/>
      <c r="F6" s="63" t="s">
        <v>226</v>
      </c>
      <c r="G6" s="63" t="s">
        <v>411</v>
      </c>
      <c r="H6" s="63"/>
      <c r="I6" s="74"/>
    </row>
    <row r="7" spans="1:11" s="52" customFormat="1" ht="54" customHeight="1">
      <c r="A7" s="66" t="s">
        <v>412</v>
      </c>
      <c r="B7" s="67">
        <f aca="true" t="shared" si="0" ref="B7:B17">SUM(C7:D7)</f>
        <v>114714</v>
      </c>
      <c r="C7" s="67">
        <f aca="true" t="shared" si="1" ref="C7:G7">SUM(C8:C16)</f>
        <v>114700</v>
      </c>
      <c r="D7" s="67">
        <f t="shared" si="1"/>
        <v>14</v>
      </c>
      <c r="E7" s="67">
        <f aca="true" t="shared" si="2" ref="E7:E9">SUM(F7:G7)</f>
        <v>124100</v>
      </c>
      <c r="F7" s="67">
        <f t="shared" si="1"/>
        <v>124100</v>
      </c>
      <c r="G7" s="67">
        <f t="shared" si="1"/>
        <v>0</v>
      </c>
      <c r="H7" s="67">
        <f aca="true" t="shared" si="3" ref="H7:H17">+F7-C7</f>
        <v>9400</v>
      </c>
      <c r="I7" s="75">
        <f aca="true" t="shared" si="4" ref="I7:I13">+H7/C7</f>
        <v>0.082</v>
      </c>
      <c r="K7" s="52">
        <v>1148871</v>
      </c>
    </row>
    <row r="8" spans="1:15" s="52" customFormat="1" ht="54" customHeight="1" hidden="1">
      <c r="A8" s="68" t="s">
        <v>413</v>
      </c>
      <c r="B8" s="69">
        <f t="shared" si="0"/>
        <v>0</v>
      </c>
      <c r="C8" s="69"/>
      <c r="D8" s="69"/>
      <c r="E8" s="69">
        <f t="shared" si="2"/>
        <v>0</v>
      </c>
      <c r="F8" s="69"/>
      <c r="G8" s="69"/>
      <c r="H8" s="69">
        <f t="shared" si="3"/>
        <v>0</v>
      </c>
      <c r="I8" s="76"/>
      <c r="K8" s="52">
        <v>1028954</v>
      </c>
      <c r="O8" s="52" t="s">
        <v>113</v>
      </c>
    </row>
    <row r="9" spans="1:15" s="52" customFormat="1" ht="54" customHeight="1">
      <c r="A9" s="68" t="s">
        <v>414</v>
      </c>
      <c r="B9" s="69">
        <f t="shared" si="0"/>
        <v>99000</v>
      </c>
      <c r="C9" s="69">
        <v>99000</v>
      </c>
      <c r="D9" s="69"/>
      <c r="E9" s="69">
        <f t="shared" si="2"/>
        <v>104500</v>
      </c>
      <c r="F9" s="69">
        <f>130000-13500-12000</f>
        <v>104500</v>
      </c>
      <c r="G9" s="69"/>
      <c r="H9" s="69">
        <f t="shared" si="3"/>
        <v>5500</v>
      </c>
      <c r="I9" s="76">
        <f t="shared" si="4"/>
        <v>0.056</v>
      </c>
      <c r="K9" s="52">
        <v>1028954</v>
      </c>
      <c r="O9" s="52" t="s">
        <v>113</v>
      </c>
    </row>
    <row r="10" spans="1:15" s="52" customFormat="1" ht="54" customHeight="1">
      <c r="A10" s="68" t="s">
        <v>415</v>
      </c>
      <c r="B10" s="69">
        <f t="shared" si="0"/>
        <v>3000</v>
      </c>
      <c r="C10" s="69">
        <v>3000</v>
      </c>
      <c r="D10" s="69"/>
      <c r="E10" s="69">
        <f aca="true" t="shared" si="5" ref="E10:E17">SUM(F10:G10)</f>
        <v>5000</v>
      </c>
      <c r="F10" s="69">
        <v>5000</v>
      </c>
      <c r="G10" s="69"/>
      <c r="H10" s="69">
        <f t="shared" si="3"/>
        <v>2000</v>
      </c>
      <c r="I10" s="76">
        <f t="shared" si="4"/>
        <v>0.667</v>
      </c>
      <c r="K10" s="52">
        <v>1086279</v>
      </c>
      <c r="O10" s="52" t="s">
        <v>416</v>
      </c>
    </row>
    <row r="11" spans="1:15" s="52" customFormat="1" ht="54" customHeight="1">
      <c r="A11" s="68" t="s">
        <v>417</v>
      </c>
      <c r="B11" s="69">
        <f t="shared" si="0"/>
        <v>200</v>
      </c>
      <c r="C11" s="69">
        <v>200</v>
      </c>
      <c r="D11" s="69"/>
      <c r="E11" s="69">
        <f t="shared" si="5"/>
        <v>250</v>
      </c>
      <c r="F11" s="69">
        <v>250</v>
      </c>
      <c r="G11" s="69"/>
      <c r="H11" s="69">
        <f t="shared" si="3"/>
        <v>50</v>
      </c>
      <c r="I11" s="76">
        <f t="shared" si="4"/>
        <v>0.25</v>
      </c>
      <c r="K11" s="52">
        <v>26181</v>
      </c>
      <c r="O11" s="52" t="s">
        <v>114</v>
      </c>
    </row>
    <row r="12" spans="1:15" s="52" customFormat="1" ht="54" customHeight="1">
      <c r="A12" s="68" t="s">
        <v>418</v>
      </c>
      <c r="B12" s="69">
        <f t="shared" si="0"/>
        <v>1500</v>
      </c>
      <c r="C12" s="69">
        <v>1500</v>
      </c>
      <c r="D12" s="69"/>
      <c r="E12" s="69">
        <f t="shared" si="5"/>
        <v>1500</v>
      </c>
      <c r="F12" s="69">
        <v>1500</v>
      </c>
      <c r="G12" s="69"/>
      <c r="H12" s="69">
        <f t="shared" si="3"/>
        <v>0</v>
      </c>
      <c r="I12" s="76">
        <f t="shared" si="4"/>
        <v>0</v>
      </c>
      <c r="K12" s="52">
        <v>48103</v>
      </c>
      <c r="O12" s="52" t="s">
        <v>116</v>
      </c>
    </row>
    <row r="13" spans="1:15" s="52" customFormat="1" ht="54" customHeight="1">
      <c r="A13" s="68" t="s">
        <v>419</v>
      </c>
      <c r="B13" s="69">
        <f t="shared" si="0"/>
        <v>600</v>
      </c>
      <c r="C13" s="69">
        <v>600</v>
      </c>
      <c r="D13" s="69"/>
      <c r="E13" s="69">
        <f t="shared" si="5"/>
        <v>500</v>
      </c>
      <c r="F13" s="69">
        <v>500</v>
      </c>
      <c r="G13" s="69"/>
      <c r="H13" s="69">
        <f t="shared" si="3"/>
        <v>-100</v>
      </c>
      <c r="I13" s="76">
        <f t="shared" si="4"/>
        <v>-0.167</v>
      </c>
      <c r="O13" s="52" t="s">
        <v>117</v>
      </c>
    </row>
    <row r="14" spans="1:15" s="52" customFormat="1" ht="54" customHeight="1" hidden="1">
      <c r="A14" s="68" t="s">
        <v>420</v>
      </c>
      <c r="B14" s="69">
        <f t="shared" si="0"/>
        <v>0</v>
      </c>
      <c r="C14" s="69"/>
      <c r="D14" s="69"/>
      <c r="E14" s="69">
        <f t="shared" si="5"/>
        <v>0</v>
      </c>
      <c r="F14" s="69"/>
      <c r="G14" s="69"/>
      <c r="H14" s="69">
        <f t="shared" si="3"/>
        <v>0</v>
      </c>
      <c r="I14" s="76"/>
      <c r="K14" s="52">
        <v>2536</v>
      </c>
      <c r="O14" s="52" t="s">
        <v>120</v>
      </c>
    </row>
    <row r="15" spans="1:15" s="52" customFormat="1" ht="54" customHeight="1">
      <c r="A15" s="68" t="s">
        <v>421</v>
      </c>
      <c r="B15" s="69">
        <f t="shared" si="0"/>
        <v>414</v>
      </c>
      <c r="C15" s="69">
        <v>400</v>
      </c>
      <c r="D15" s="69">
        <v>14</v>
      </c>
      <c r="E15" s="69">
        <f t="shared" si="5"/>
        <v>350</v>
      </c>
      <c r="F15" s="69">
        <v>350</v>
      </c>
      <c r="G15" s="69"/>
      <c r="H15" s="69">
        <f t="shared" si="3"/>
        <v>-50</v>
      </c>
      <c r="I15" s="76">
        <f>+H15/C15</f>
        <v>-0.125</v>
      </c>
      <c r="O15" s="52" t="s">
        <v>118</v>
      </c>
    </row>
    <row r="16" spans="1:15" s="52" customFormat="1" ht="54" customHeight="1">
      <c r="A16" s="68" t="s">
        <v>422</v>
      </c>
      <c r="B16" s="69">
        <f t="shared" si="0"/>
        <v>10000</v>
      </c>
      <c r="C16" s="69">
        <v>10000</v>
      </c>
      <c r="D16" s="69"/>
      <c r="E16" s="69">
        <f t="shared" si="5"/>
        <v>12000</v>
      </c>
      <c r="F16" s="69">
        <v>12000</v>
      </c>
      <c r="G16" s="69"/>
      <c r="H16" s="69">
        <f t="shared" si="3"/>
        <v>2000</v>
      </c>
      <c r="I16" s="76">
        <f>+H16/C16</f>
        <v>0.2</v>
      </c>
      <c r="O16" s="52" t="s">
        <v>119</v>
      </c>
    </row>
    <row r="17" spans="1:15" s="52" customFormat="1" ht="27.75" customHeight="1">
      <c r="A17" s="70" t="s">
        <v>423</v>
      </c>
      <c r="B17" s="71"/>
      <c r="C17" s="71"/>
      <c r="D17" s="71"/>
      <c r="E17" s="71"/>
      <c r="F17" s="71"/>
      <c r="G17" s="71"/>
      <c r="H17" s="71"/>
      <c r="I17" s="71"/>
      <c r="O17" s="52" t="s">
        <v>119</v>
      </c>
    </row>
    <row r="18" spans="2:15" ht="46.5" customHeight="1">
      <c r="B18" s="72"/>
      <c r="C18" s="72"/>
      <c r="D18" s="72"/>
      <c r="E18" s="72"/>
      <c r="F18" s="72"/>
      <c r="G18" s="72"/>
      <c r="H18" s="72"/>
      <c r="I18" s="77"/>
      <c r="J18" s="72"/>
      <c r="K18" s="72"/>
      <c r="O18" s="53" t="s">
        <v>121</v>
      </c>
    </row>
    <row r="19" spans="2:15" ht="46.5" customHeight="1">
      <c r="B19" s="72"/>
      <c r="C19" s="72"/>
      <c r="D19" s="72"/>
      <c r="E19" s="72"/>
      <c r="F19" s="72"/>
      <c r="G19" s="72"/>
      <c r="H19" s="72"/>
      <c r="I19" s="77"/>
      <c r="J19" s="72"/>
      <c r="K19" s="72"/>
      <c r="O19" s="53" t="s">
        <v>123</v>
      </c>
    </row>
    <row r="20" spans="2:15" ht="46.5" customHeight="1">
      <c r="B20" s="72"/>
      <c r="C20" s="72"/>
      <c r="D20" s="72"/>
      <c r="E20" s="72"/>
      <c r="F20" s="72"/>
      <c r="G20" s="72"/>
      <c r="H20" s="72"/>
      <c r="I20" s="77"/>
      <c r="J20" s="72"/>
      <c r="K20" s="72"/>
      <c r="O20" s="53" t="s">
        <v>124</v>
      </c>
    </row>
    <row r="21" spans="2:15" ht="46.5" customHeight="1">
      <c r="B21" s="72"/>
      <c r="C21" s="72"/>
      <c r="D21" s="72"/>
      <c r="E21" s="72"/>
      <c r="F21" s="72"/>
      <c r="G21" s="72"/>
      <c r="H21" s="72"/>
      <c r="I21" s="77"/>
      <c r="J21" s="72"/>
      <c r="K21" s="72"/>
      <c r="O21" s="53" t="s">
        <v>125</v>
      </c>
    </row>
    <row r="22" spans="2:15" ht="46.5" customHeight="1">
      <c r="B22" s="72"/>
      <c r="C22" s="72"/>
      <c r="D22" s="72"/>
      <c r="E22" s="72"/>
      <c r="F22" s="72"/>
      <c r="G22" s="72"/>
      <c r="H22" s="72"/>
      <c r="I22" s="77"/>
      <c r="J22" s="72"/>
      <c r="K22" s="72"/>
      <c r="O22" s="53" t="s">
        <v>424</v>
      </c>
    </row>
    <row r="23" spans="2:15" ht="46.5" customHeight="1">
      <c r="B23" s="72"/>
      <c r="C23" s="72"/>
      <c r="D23" s="72"/>
      <c r="E23" s="72"/>
      <c r="F23" s="72"/>
      <c r="G23" s="72"/>
      <c r="H23" s="72"/>
      <c r="I23" s="77"/>
      <c r="J23" s="72"/>
      <c r="K23" s="72"/>
      <c r="O23" s="53" t="s">
        <v>126</v>
      </c>
    </row>
    <row r="24" spans="2:15" ht="46.5" customHeight="1">
      <c r="B24" s="72"/>
      <c r="C24" s="72"/>
      <c r="D24" s="72"/>
      <c r="E24" s="72"/>
      <c r="F24" s="72"/>
      <c r="G24" s="72"/>
      <c r="H24" s="72"/>
      <c r="I24" s="77"/>
      <c r="J24" s="72"/>
      <c r="K24" s="72"/>
      <c r="O24" s="53" t="s">
        <v>127</v>
      </c>
    </row>
    <row r="25" spans="2:15" ht="46.5" customHeight="1">
      <c r="B25" s="72"/>
      <c r="C25" s="72"/>
      <c r="D25" s="72"/>
      <c r="E25" s="72"/>
      <c r="F25" s="72"/>
      <c r="G25" s="72"/>
      <c r="H25" s="72"/>
      <c r="I25" s="77"/>
      <c r="J25" s="72"/>
      <c r="K25" s="72"/>
      <c r="O25" s="53" t="s">
        <v>128</v>
      </c>
    </row>
    <row r="26" spans="2:11" ht="46.5" customHeight="1">
      <c r="B26" s="72"/>
      <c r="C26" s="72"/>
      <c r="D26" s="72"/>
      <c r="E26" s="72"/>
      <c r="F26" s="72"/>
      <c r="G26" s="72"/>
      <c r="H26" s="72"/>
      <c r="I26" s="77"/>
      <c r="J26" s="72"/>
      <c r="K26" s="72"/>
    </row>
    <row r="27" spans="2:11" ht="46.5" customHeight="1">
      <c r="B27" s="72"/>
      <c r="C27" s="72"/>
      <c r="D27" s="72"/>
      <c r="E27" s="72"/>
      <c r="F27" s="72"/>
      <c r="G27" s="72"/>
      <c r="H27" s="72"/>
      <c r="I27" s="77"/>
      <c r="J27" s="72"/>
      <c r="K27" s="72"/>
    </row>
    <row r="28" spans="2:11" ht="46.5" customHeight="1">
      <c r="B28" s="72"/>
      <c r="C28" s="72"/>
      <c r="D28" s="72"/>
      <c r="E28" s="72"/>
      <c r="F28" s="72"/>
      <c r="G28" s="72"/>
      <c r="H28" s="72"/>
      <c r="I28" s="77"/>
      <c r="J28" s="72"/>
      <c r="K28" s="72"/>
    </row>
    <row r="29" spans="2:11" ht="46.5" customHeight="1">
      <c r="B29" s="72"/>
      <c r="C29" s="72"/>
      <c r="D29" s="72"/>
      <c r="E29" s="72"/>
      <c r="F29" s="72"/>
      <c r="G29" s="72"/>
      <c r="H29" s="72"/>
      <c r="I29" s="77"/>
      <c r="J29" s="72"/>
      <c r="K29" s="72"/>
    </row>
    <row r="30" spans="10:11" ht="46.5" customHeight="1">
      <c r="J30" s="72"/>
      <c r="K30" s="72"/>
    </row>
  </sheetData>
  <sheetProtection/>
  <mergeCells count="11">
    <mergeCell ref="A2:I2"/>
    <mergeCell ref="B4:D4"/>
    <mergeCell ref="E4:I4"/>
    <mergeCell ref="C5:D5"/>
    <mergeCell ref="F5:G5"/>
    <mergeCell ref="A17:I17"/>
    <mergeCell ref="A4:A6"/>
    <mergeCell ref="B5:B6"/>
    <mergeCell ref="E5:E6"/>
    <mergeCell ref="H5:H6"/>
    <mergeCell ref="I5:I6"/>
  </mergeCells>
  <printOptions horizontalCentered="1"/>
  <pageMargins left="0.7900000000000001" right="0.75" top="0.99" bottom="0.39" header="0" footer="0.59"/>
  <pageSetup firstPageNumber="34" useFirstPageNumber="1" fitToHeight="1" fitToWidth="1" horizontalDpi="600" verticalDpi="600" orientation="portrait" paperSize="9" scale="8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K59"/>
  <sheetViews>
    <sheetView showZeros="0" zoomScaleSheetLayoutView="100" workbookViewId="0" topLeftCell="A1">
      <selection activeCell="P15" sqref="P15"/>
    </sheetView>
  </sheetViews>
  <sheetFormatPr defaultColWidth="9.00390625" defaultRowHeight="14.25"/>
  <cols>
    <col min="1" max="1" width="22.50390625" style="26" customWidth="1"/>
    <col min="2" max="2" width="17.875" style="27" customWidth="1"/>
    <col min="3" max="6" width="10.00390625" style="26" customWidth="1"/>
    <col min="7" max="7" width="20.25390625" style="28" customWidth="1"/>
    <col min="8" max="10" width="10.00390625" style="29" customWidth="1"/>
    <col min="11" max="11" width="10.00390625" style="28" customWidth="1"/>
    <col min="12" max="16384" width="9.00390625" style="26" customWidth="1"/>
  </cols>
  <sheetData>
    <row r="1" spans="1:11" s="24" customFormat="1" ht="24.75" customHeight="1">
      <c r="A1" s="3" t="s">
        <v>425</v>
      </c>
      <c r="B1" s="30"/>
      <c r="C1" s="25"/>
      <c r="D1" s="25"/>
      <c r="E1" s="25"/>
      <c r="F1" s="25"/>
      <c r="G1" s="25"/>
      <c r="H1" s="25"/>
      <c r="I1" s="25"/>
      <c r="J1" s="48"/>
      <c r="K1" s="48"/>
    </row>
    <row r="2" spans="1:11" ht="42" customHeight="1">
      <c r="A2" s="31" t="s">
        <v>426</v>
      </c>
      <c r="B2" s="32"/>
      <c r="C2" s="31"/>
      <c r="D2" s="31"/>
      <c r="E2" s="31"/>
      <c r="F2" s="31"/>
      <c r="G2" s="31"/>
      <c r="H2" s="31"/>
      <c r="I2" s="31"/>
      <c r="J2" s="31"/>
      <c r="K2" s="31"/>
    </row>
    <row r="3" spans="2:11" s="24" customFormat="1" ht="24.75" customHeight="1">
      <c r="B3" s="33"/>
      <c r="C3" s="34"/>
      <c r="D3" s="34"/>
      <c r="E3" s="34"/>
      <c r="F3" s="34"/>
      <c r="G3" s="34"/>
      <c r="H3" s="34"/>
      <c r="I3" s="49"/>
      <c r="J3" s="50" t="s">
        <v>11</v>
      </c>
      <c r="K3" s="50"/>
    </row>
    <row r="4" spans="1:11" s="25" customFormat="1" ht="36" customHeight="1">
      <c r="A4" s="35" t="s">
        <v>427</v>
      </c>
      <c r="B4" s="36" t="s">
        <v>428</v>
      </c>
      <c r="C4" s="35" t="s">
        <v>160</v>
      </c>
      <c r="D4" s="35" t="s">
        <v>429</v>
      </c>
      <c r="E4" s="35" t="s">
        <v>51</v>
      </c>
      <c r="F4" s="35" t="s">
        <v>211</v>
      </c>
      <c r="G4" s="35" t="s">
        <v>430</v>
      </c>
      <c r="H4" s="35" t="s">
        <v>160</v>
      </c>
      <c r="I4" s="35" t="s">
        <v>429</v>
      </c>
      <c r="J4" s="35" t="s">
        <v>51</v>
      </c>
      <c r="K4" s="35" t="s">
        <v>211</v>
      </c>
    </row>
    <row r="5" spans="1:11" s="24" customFormat="1" ht="34.5" customHeight="1">
      <c r="A5" s="37" t="s">
        <v>431</v>
      </c>
      <c r="B5" s="38" t="s">
        <v>432</v>
      </c>
      <c r="C5" s="39">
        <v>28.01</v>
      </c>
      <c r="D5" s="39">
        <v>2</v>
      </c>
      <c r="E5" s="39">
        <f>+D5-C5</f>
        <v>-26.01</v>
      </c>
      <c r="F5" s="40">
        <f>+E5/C5</f>
        <v>-0.929</v>
      </c>
      <c r="G5" s="37" t="s">
        <v>433</v>
      </c>
      <c r="H5" s="39">
        <v>5</v>
      </c>
      <c r="I5" s="39"/>
      <c r="J5" s="39">
        <f>+I5-H5</f>
        <v>-5</v>
      </c>
      <c r="K5" s="51"/>
    </row>
    <row r="6" spans="1:11" s="24" customFormat="1" ht="34.5" customHeight="1">
      <c r="A6" s="37" t="s">
        <v>434</v>
      </c>
      <c r="B6" s="38" t="s">
        <v>435</v>
      </c>
      <c r="C6" s="39"/>
      <c r="D6" s="39">
        <v>0</v>
      </c>
      <c r="E6" s="39">
        <f aca="true" t="shared" si="0" ref="E6:E37">+D6-C6</f>
        <v>0</v>
      </c>
      <c r="F6" s="40"/>
      <c r="G6" s="37" t="s">
        <v>436</v>
      </c>
      <c r="H6" s="39">
        <v>503</v>
      </c>
      <c r="I6" s="39">
        <v>403</v>
      </c>
      <c r="J6" s="39">
        <f>+I6-H6</f>
        <v>-100</v>
      </c>
      <c r="K6" s="51">
        <f aca="true" t="shared" si="1" ref="K5:K7">+J6/H6</f>
        <v>-0.199</v>
      </c>
    </row>
    <row r="7" spans="1:11" s="24" customFormat="1" ht="34.5" customHeight="1">
      <c r="A7" s="37" t="s">
        <v>437</v>
      </c>
      <c r="B7" s="38" t="s">
        <v>438</v>
      </c>
      <c r="C7" s="39"/>
      <c r="D7" s="39">
        <v>0</v>
      </c>
      <c r="E7" s="39">
        <f t="shared" si="0"/>
        <v>0</v>
      </c>
      <c r="F7" s="40"/>
      <c r="G7" s="37"/>
      <c r="H7" s="39"/>
      <c r="I7" s="39"/>
      <c r="J7" s="39"/>
      <c r="K7" s="51"/>
    </row>
    <row r="8" spans="1:11" s="24" customFormat="1" ht="34.5" customHeight="1">
      <c r="A8" s="37" t="s">
        <v>437</v>
      </c>
      <c r="B8" s="38" t="s">
        <v>439</v>
      </c>
      <c r="C8" s="39"/>
      <c r="D8" s="39">
        <v>1.4</v>
      </c>
      <c r="E8" s="39">
        <f t="shared" si="0"/>
        <v>1.4</v>
      </c>
      <c r="F8" s="40"/>
      <c r="G8" s="37"/>
      <c r="H8" s="39"/>
      <c r="I8" s="39"/>
      <c r="J8" s="39"/>
      <c r="K8" s="51"/>
    </row>
    <row r="9" spans="1:11" s="24" customFormat="1" ht="34.5" customHeight="1">
      <c r="A9" s="37" t="s">
        <v>437</v>
      </c>
      <c r="B9" s="38" t="s">
        <v>440</v>
      </c>
      <c r="C9" s="39">
        <v>0.77</v>
      </c>
      <c r="D9" s="39">
        <v>0.73</v>
      </c>
      <c r="E9" s="39">
        <f t="shared" si="0"/>
        <v>-0.04</v>
      </c>
      <c r="F9" s="40">
        <f>+E9/C9</f>
        <v>-0.052</v>
      </c>
      <c r="G9" s="37"/>
      <c r="H9" s="39"/>
      <c r="I9" s="39"/>
      <c r="J9" s="39"/>
      <c r="K9" s="51"/>
    </row>
    <row r="10" spans="1:11" s="24" customFormat="1" ht="34.5" customHeight="1">
      <c r="A10" s="37" t="s">
        <v>437</v>
      </c>
      <c r="B10" s="38" t="s">
        <v>441</v>
      </c>
      <c r="C10" s="39"/>
      <c r="D10" s="39">
        <v>4.6</v>
      </c>
      <c r="E10" s="39">
        <f t="shared" si="0"/>
        <v>4.6</v>
      </c>
      <c r="F10" s="40"/>
      <c r="G10" s="37"/>
      <c r="H10" s="39"/>
      <c r="I10" s="39"/>
      <c r="J10" s="39"/>
      <c r="K10" s="51"/>
    </row>
    <row r="11" spans="1:11" s="24" customFormat="1" ht="34.5" customHeight="1">
      <c r="A11" s="37" t="s">
        <v>437</v>
      </c>
      <c r="B11" s="41" t="s">
        <v>442</v>
      </c>
      <c r="C11" s="39"/>
      <c r="D11" s="39">
        <v>0</v>
      </c>
      <c r="E11" s="39">
        <f t="shared" si="0"/>
        <v>0</v>
      </c>
      <c r="F11" s="40"/>
      <c r="G11" s="37"/>
      <c r="H11" s="39"/>
      <c r="I11" s="39"/>
      <c r="J11" s="39"/>
      <c r="K11" s="51"/>
    </row>
    <row r="12" spans="1:11" s="24" customFormat="1" ht="34.5" customHeight="1">
      <c r="A12" s="37" t="s">
        <v>437</v>
      </c>
      <c r="B12" s="41" t="s">
        <v>443</v>
      </c>
      <c r="C12" s="39"/>
      <c r="D12" s="39">
        <v>0</v>
      </c>
      <c r="E12" s="39">
        <f t="shared" si="0"/>
        <v>0</v>
      </c>
      <c r="F12" s="40"/>
      <c r="G12" s="37"/>
      <c r="H12" s="39"/>
      <c r="I12" s="39"/>
      <c r="J12" s="39"/>
      <c r="K12" s="51"/>
    </row>
    <row r="13" spans="1:11" s="24" customFormat="1" ht="34.5" customHeight="1">
      <c r="A13" s="37" t="s">
        <v>437</v>
      </c>
      <c r="B13" s="41" t="s">
        <v>444</v>
      </c>
      <c r="C13" s="39"/>
      <c r="D13" s="39">
        <v>0</v>
      </c>
      <c r="E13" s="39">
        <f t="shared" si="0"/>
        <v>0</v>
      </c>
      <c r="F13" s="40"/>
      <c r="G13" s="37"/>
      <c r="H13" s="39"/>
      <c r="I13" s="39"/>
      <c r="J13" s="39"/>
      <c r="K13" s="51"/>
    </row>
    <row r="14" spans="1:11" s="24" customFormat="1" ht="34.5" customHeight="1">
      <c r="A14" s="37" t="s">
        <v>437</v>
      </c>
      <c r="B14" s="41" t="s">
        <v>445</v>
      </c>
      <c r="C14" s="39"/>
      <c r="D14" s="39">
        <v>0</v>
      </c>
      <c r="E14" s="39">
        <f t="shared" si="0"/>
        <v>0</v>
      </c>
      <c r="F14" s="40"/>
      <c r="G14" s="37"/>
      <c r="H14" s="39"/>
      <c r="I14" s="39"/>
      <c r="J14" s="39"/>
      <c r="K14" s="51"/>
    </row>
    <row r="15" spans="1:11" s="24" customFormat="1" ht="34.5" customHeight="1">
      <c r="A15" s="37" t="s">
        <v>437</v>
      </c>
      <c r="B15" s="38" t="s">
        <v>446</v>
      </c>
      <c r="C15" s="39"/>
      <c r="D15" s="39">
        <v>0</v>
      </c>
      <c r="E15" s="39">
        <f t="shared" si="0"/>
        <v>0</v>
      </c>
      <c r="F15" s="40"/>
      <c r="G15" s="37"/>
      <c r="H15" s="39"/>
      <c r="I15" s="39"/>
      <c r="J15" s="39"/>
      <c r="K15" s="51"/>
    </row>
    <row r="16" spans="1:11" s="24" customFormat="1" ht="34.5" customHeight="1">
      <c r="A16" s="37" t="s">
        <v>437</v>
      </c>
      <c r="B16" s="38" t="s">
        <v>447</v>
      </c>
      <c r="C16" s="39">
        <v>0.53</v>
      </c>
      <c r="D16" s="39">
        <v>0.2</v>
      </c>
      <c r="E16" s="39">
        <f t="shared" si="0"/>
        <v>-0.33</v>
      </c>
      <c r="F16" s="40">
        <f>+E16/C16</f>
        <v>-0.623</v>
      </c>
      <c r="G16" s="37"/>
      <c r="H16" s="39"/>
      <c r="I16" s="39"/>
      <c r="J16" s="39"/>
      <c r="K16" s="51"/>
    </row>
    <row r="17" spans="1:11" s="24" customFormat="1" ht="34.5" customHeight="1">
      <c r="A17" s="37" t="s">
        <v>437</v>
      </c>
      <c r="B17" s="38" t="s">
        <v>448</v>
      </c>
      <c r="C17" s="39"/>
      <c r="D17" s="39">
        <v>0</v>
      </c>
      <c r="E17" s="39">
        <f t="shared" si="0"/>
        <v>0</v>
      </c>
      <c r="F17" s="40"/>
      <c r="G17" s="37"/>
      <c r="H17" s="39"/>
      <c r="I17" s="39"/>
      <c r="J17" s="39"/>
      <c r="K17" s="51"/>
    </row>
    <row r="18" spans="1:11" s="24" customFormat="1" ht="34.5" customHeight="1">
      <c r="A18" s="37" t="s">
        <v>437</v>
      </c>
      <c r="B18" s="38" t="s">
        <v>449</v>
      </c>
      <c r="C18" s="39"/>
      <c r="D18" s="39">
        <v>0</v>
      </c>
      <c r="E18" s="39">
        <f t="shared" si="0"/>
        <v>0</v>
      </c>
      <c r="F18" s="40"/>
      <c r="G18" s="37"/>
      <c r="H18" s="39"/>
      <c r="I18" s="39"/>
      <c r="J18" s="39"/>
      <c r="K18" s="51"/>
    </row>
    <row r="19" spans="1:11" s="24" customFormat="1" ht="34.5" customHeight="1">
      <c r="A19" s="37" t="s">
        <v>437</v>
      </c>
      <c r="B19" s="38" t="s">
        <v>450</v>
      </c>
      <c r="C19" s="39">
        <v>4.59</v>
      </c>
      <c r="D19" s="39">
        <v>5.8</v>
      </c>
      <c r="E19" s="39">
        <f t="shared" si="0"/>
        <v>1.21</v>
      </c>
      <c r="F19" s="40">
        <f>+E19/C19</f>
        <v>0.264</v>
      </c>
      <c r="G19" s="37"/>
      <c r="H19" s="39"/>
      <c r="I19" s="39"/>
      <c r="J19" s="39"/>
      <c r="K19" s="51"/>
    </row>
    <row r="20" spans="1:11" s="24" customFormat="1" ht="34.5" customHeight="1">
      <c r="A20" s="37" t="s">
        <v>437</v>
      </c>
      <c r="B20" s="41" t="s">
        <v>451</v>
      </c>
      <c r="C20" s="39"/>
      <c r="D20" s="39">
        <v>0</v>
      </c>
      <c r="E20" s="39">
        <f t="shared" si="0"/>
        <v>0</v>
      </c>
      <c r="F20" s="40"/>
      <c r="G20" s="37"/>
      <c r="H20" s="39"/>
      <c r="I20" s="39"/>
      <c r="J20" s="39"/>
      <c r="K20" s="51"/>
    </row>
    <row r="21" spans="1:11" s="24" customFormat="1" ht="34.5" customHeight="1">
      <c r="A21" s="37" t="s">
        <v>437</v>
      </c>
      <c r="B21" s="41" t="s">
        <v>452</v>
      </c>
      <c r="C21" s="39"/>
      <c r="D21" s="39">
        <v>0</v>
      </c>
      <c r="E21" s="39">
        <f t="shared" si="0"/>
        <v>0</v>
      </c>
      <c r="F21" s="40"/>
      <c r="G21" s="37"/>
      <c r="H21" s="39"/>
      <c r="I21" s="39"/>
      <c r="J21" s="39"/>
      <c r="K21" s="51"/>
    </row>
    <row r="22" spans="1:11" s="24" customFormat="1" ht="34.5" customHeight="1">
      <c r="A22" s="37" t="s">
        <v>437</v>
      </c>
      <c r="B22" s="41" t="s">
        <v>453</v>
      </c>
      <c r="C22" s="39"/>
      <c r="D22" s="39">
        <v>0</v>
      </c>
      <c r="E22" s="39">
        <f t="shared" si="0"/>
        <v>0</v>
      </c>
      <c r="F22" s="40"/>
      <c r="G22" s="37"/>
      <c r="H22" s="39"/>
      <c r="I22" s="39"/>
      <c r="J22" s="39"/>
      <c r="K22" s="51"/>
    </row>
    <row r="23" spans="1:11" s="24" customFormat="1" ht="34.5" customHeight="1">
      <c r="A23" s="37" t="s">
        <v>437</v>
      </c>
      <c r="B23" s="41" t="s">
        <v>454</v>
      </c>
      <c r="C23" s="39"/>
      <c r="D23" s="39">
        <v>0</v>
      </c>
      <c r="E23" s="39">
        <f t="shared" si="0"/>
        <v>0</v>
      </c>
      <c r="F23" s="40"/>
      <c r="G23" s="37"/>
      <c r="H23" s="39"/>
      <c r="I23" s="39"/>
      <c r="J23" s="39"/>
      <c r="K23" s="51"/>
    </row>
    <row r="24" spans="1:11" s="24" customFormat="1" ht="34.5" customHeight="1">
      <c r="A24" s="37" t="s">
        <v>437</v>
      </c>
      <c r="B24" s="41" t="s">
        <v>455</v>
      </c>
      <c r="C24" s="39"/>
      <c r="D24" s="39">
        <v>0</v>
      </c>
      <c r="E24" s="39">
        <f t="shared" si="0"/>
        <v>0</v>
      </c>
      <c r="F24" s="40"/>
      <c r="G24" s="37"/>
      <c r="H24" s="39"/>
      <c r="I24" s="39"/>
      <c r="J24" s="39"/>
      <c r="K24" s="51"/>
    </row>
    <row r="25" spans="1:11" s="24" customFormat="1" ht="34.5" customHeight="1">
      <c r="A25" s="37" t="s">
        <v>437</v>
      </c>
      <c r="B25" s="38" t="s">
        <v>456</v>
      </c>
      <c r="C25" s="39"/>
      <c r="D25" s="39">
        <v>0</v>
      </c>
      <c r="E25" s="39">
        <f t="shared" si="0"/>
        <v>0</v>
      </c>
      <c r="F25" s="40"/>
      <c r="G25" s="37"/>
      <c r="H25" s="39"/>
      <c r="I25" s="39"/>
      <c r="J25" s="39"/>
      <c r="K25" s="51"/>
    </row>
    <row r="26" spans="1:11" s="24" customFormat="1" ht="34.5" customHeight="1">
      <c r="A26" s="37" t="s">
        <v>457</v>
      </c>
      <c r="B26" s="38" t="s">
        <v>458</v>
      </c>
      <c r="C26" s="39">
        <v>7.72</v>
      </c>
      <c r="D26" s="39">
        <v>8</v>
      </c>
      <c r="E26" s="39">
        <f t="shared" si="0"/>
        <v>0.28</v>
      </c>
      <c r="F26" s="40">
        <f aca="true" t="shared" si="2" ref="F26:F31">+E26/C26</f>
        <v>0.036</v>
      </c>
      <c r="G26" s="37"/>
      <c r="H26" s="39"/>
      <c r="I26" s="39"/>
      <c r="J26" s="39"/>
      <c r="K26" s="51"/>
    </row>
    <row r="27" spans="1:11" s="24" customFormat="1" ht="34.5" customHeight="1">
      <c r="A27" s="37" t="s">
        <v>457</v>
      </c>
      <c r="B27" s="42" t="s">
        <v>459</v>
      </c>
      <c r="C27" s="39">
        <f>146.74-0.35</f>
        <v>146.39</v>
      </c>
      <c r="D27" s="39">
        <v>90</v>
      </c>
      <c r="E27" s="39">
        <f t="shared" si="0"/>
        <v>-56.39</v>
      </c>
      <c r="F27" s="40">
        <f t="shared" si="2"/>
        <v>-0.385</v>
      </c>
      <c r="G27" s="37"/>
      <c r="H27" s="39"/>
      <c r="I27" s="39"/>
      <c r="J27" s="39"/>
      <c r="K27" s="51"/>
    </row>
    <row r="28" spans="1:11" s="24" customFormat="1" ht="34.5" customHeight="1">
      <c r="A28" s="37" t="s">
        <v>457</v>
      </c>
      <c r="B28" s="41" t="s">
        <v>460</v>
      </c>
      <c r="C28" s="39">
        <v>0.64</v>
      </c>
      <c r="D28" s="39">
        <v>2.2</v>
      </c>
      <c r="E28" s="39">
        <f t="shared" si="0"/>
        <v>1.56</v>
      </c>
      <c r="F28" s="40">
        <f t="shared" si="2"/>
        <v>2.438</v>
      </c>
      <c r="G28" s="37"/>
      <c r="H28" s="39"/>
      <c r="I28" s="39"/>
      <c r="J28" s="39"/>
      <c r="K28" s="51"/>
    </row>
    <row r="29" spans="1:11" s="24" customFormat="1" ht="34.5" customHeight="1">
      <c r="A29" s="37" t="s">
        <v>457</v>
      </c>
      <c r="B29" s="38" t="s">
        <v>461</v>
      </c>
      <c r="C29" s="39">
        <v>9.34</v>
      </c>
      <c r="D29" s="39">
        <v>7.6</v>
      </c>
      <c r="E29" s="39">
        <f t="shared" si="0"/>
        <v>-1.74</v>
      </c>
      <c r="F29" s="40">
        <f t="shared" si="2"/>
        <v>-0.186</v>
      </c>
      <c r="G29" s="37"/>
      <c r="H29" s="39"/>
      <c r="I29" s="39"/>
      <c r="J29" s="39"/>
      <c r="K29" s="51"/>
    </row>
    <row r="30" spans="1:11" s="24" customFormat="1" ht="34.5" customHeight="1">
      <c r="A30" s="37" t="s">
        <v>457</v>
      </c>
      <c r="B30" s="38" t="s">
        <v>462</v>
      </c>
      <c r="C30" s="39">
        <v>6.36</v>
      </c>
      <c r="D30" s="39">
        <v>3</v>
      </c>
      <c r="E30" s="39">
        <f t="shared" si="0"/>
        <v>-3.36</v>
      </c>
      <c r="F30" s="40">
        <f t="shared" si="2"/>
        <v>-0.528</v>
      </c>
      <c r="G30" s="37"/>
      <c r="H30" s="39"/>
      <c r="I30" s="39"/>
      <c r="J30" s="39"/>
      <c r="K30" s="51"/>
    </row>
    <row r="31" spans="1:11" s="24" customFormat="1" ht="34.5" customHeight="1">
      <c r="A31" s="37" t="s">
        <v>457</v>
      </c>
      <c r="B31" s="38" t="s">
        <v>463</v>
      </c>
      <c r="C31" s="39">
        <v>3.11</v>
      </c>
      <c r="D31" s="39">
        <v>0.86</v>
      </c>
      <c r="E31" s="39">
        <f t="shared" si="0"/>
        <v>-2.25</v>
      </c>
      <c r="F31" s="40">
        <f t="shared" si="2"/>
        <v>-0.723</v>
      </c>
      <c r="G31" s="37"/>
      <c r="H31" s="39"/>
      <c r="I31" s="39"/>
      <c r="J31" s="39"/>
      <c r="K31" s="51"/>
    </row>
    <row r="32" spans="1:11" s="24" customFormat="1" ht="34.5" customHeight="1">
      <c r="A32" s="37" t="s">
        <v>457</v>
      </c>
      <c r="B32" s="38" t="s">
        <v>464</v>
      </c>
      <c r="C32" s="39"/>
      <c r="D32" s="39">
        <v>0</v>
      </c>
      <c r="E32" s="39">
        <f t="shared" si="0"/>
        <v>0</v>
      </c>
      <c r="F32" s="40"/>
      <c r="G32" s="37"/>
      <c r="H32" s="39"/>
      <c r="I32" s="39"/>
      <c r="J32" s="39"/>
      <c r="K32" s="51"/>
    </row>
    <row r="33" spans="1:11" s="24" customFormat="1" ht="34.5" customHeight="1">
      <c r="A33" s="37" t="s">
        <v>457</v>
      </c>
      <c r="B33" s="38" t="s">
        <v>465</v>
      </c>
      <c r="C33" s="39"/>
      <c r="D33" s="39">
        <v>0.46</v>
      </c>
      <c r="E33" s="39">
        <f t="shared" si="0"/>
        <v>0.46</v>
      </c>
      <c r="F33" s="40"/>
      <c r="G33" s="37"/>
      <c r="H33" s="39"/>
      <c r="I33" s="39"/>
      <c r="J33" s="39"/>
      <c r="K33" s="51"/>
    </row>
    <row r="34" spans="1:11" s="24" customFormat="1" ht="34.5" customHeight="1">
      <c r="A34" s="37" t="s">
        <v>457</v>
      </c>
      <c r="B34" s="38" t="s">
        <v>466</v>
      </c>
      <c r="C34" s="39"/>
      <c r="D34" s="39">
        <v>0</v>
      </c>
      <c r="E34" s="39">
        <f t="shared" si="0"/>
        <v>0</v>
      </c>
      <c r="F34" s="40"/>
      <c r="G34" s="37"/>
      <c r="H34" s="39"/>
      <c r="I34" s="39"/>
      <c r="J34" s="39"/>
      <c r="K34" s="51"/>
    </row>
    <row r="35" spans="1:11" s="24" customFormat="1" ht="34.5" customHeight="1">
      <c r="A35" s="37" t="s">
        <v>457</v>
      </c>
      <c r="B35" s="41" t="s">
        <v>467</v>
      </c>
      <c r="C35" s="39">
        <v>3.42</v>
      </c>
      <c r="D35" s="39">
        <v>5.2</v>
      </c>
      <c r="E35" s="39">
        <f t="shared" si="0"/>
        <v>1.78</v>
      </c>
      <c r="F35" s="40">
        <f>+E35/C35</f>
        <v>0.52</v>
      </c>
      <c r="G35" s="37"/>
      <c r="H35" s="39"/>
      <c r="I35" s="39"/>
      <c r="J35" s="39"/>
      <c r="K35" s="51"/>
    </row>
    <row r="36" spans="1:11" s="24" customFormat="1" ht="34.5" customHeight="1">
      <c r="A36" s="37" t="s">
        <v>457</v>
      </c>
      <c r="B36" s="38" t="s">
        <v>468</v>
      </c>
      <c r="C36" s="39">
        <v>3.49</v>
      </c>
      <c r="D36" s="39">
        <v>2.4</v>
      </c>
      <c r="E36" s="39">
        <f t="shared" si="0"/>
        <v>-1.09</v>
      </c>
      <c r="F36" s="40">
        <f>+E36/C36</f>
        <v>-0.312</v>
      </c>
      <c r="G36" s="37"/>
      <c r="H36" s="39"/>
      <c r="I36" s="39"/>
      <c r="J36" s="39"/>
      <c r="K36" s="51"/>
    </row>
    <row r="37" spans="1:11" s="24" customFormat="1" ht="34.5" customHeight="1">
      <c r="A37" s="37" t="s">
        <v>457</v>
      </c>
      <c r="B37" s="41" t="s">
        <v>469</v>
      </c>
      <c r="C37" s="39"/>
      <c r="D37" s="39">
        <v>0</v>
      </c>
      <c r="E37" s="39">
        <f t="shared" si="0"/>
        <v>0</v>
      </c>
      <c r="F37" s="40"/>
      <c r="G37" s="37"/>
      <c r="H37" s="39"/>
      <c r="I37" s="39"/>
      <c r="J37" s="39"/>
      <c r="K37" s="51"/>
    </row>
    <row r="38" spans="1:11" s="24" customFormat="1" ht="34.5" customHeight="1">
      <c r="A38" s="37" t="s">
        <v>457</v>
      </c>
      <c r="B38" s="41" t="s">
        <v>470</v>
      </c>
      <c r="C38" s="39">
        <v>3.08</v>
      </c>
      <c r="D38" s="39">
        <v>2.6</v>
      </c>
      <c r="E38" s="39">
        <f aca="true" t="shared" si="3" ref="E38:E59">+D38-C38</f>
        <v>-0.48</v>
      </c>
      <c r="F38" s="40">
        <f>+E38/C38</f>
        <v>-0.156</v>
      </c>
      <c r="G38" s="37"/>
      <c r="H38" s="39"/>
      <c r="I38" s="39"/>
      <c r="J38" s="39"/>
      <c r="K38" s="51"/>
    </row>
    <row r="39" spans="1:11" s="24" customFormat="1" ht="34.5" customHeight="1">
      <c r="A39" s="37" t="s">
        <v>457</v>
      </c>
      <c r="B39" s="38" t="s">
        <v>471</v>
      </c>
      <c r="C39" s="39">
        <v>258.19</v>
      </c>
      <c r="D39" s="39">
        <v>258.63</v>
      </c>
      <c r="E39" s="39">
        <f t="shared" si="3"/>
        <v>0.44</v>
      </c>
      <c r="F39" s="40">
        <f>+E39/C39</f>
        <v>0.002</v>
      </c>
      <c r="G39" s="37"/>
      <c r="H39" s="39"/>
      <c r="I39" s="39"/>
      <c r="J39" s="39"/>
      <c r="K39" s="51"/>
    </row>
    <row r="40" spans="1:11" s="24" customFormat="1" ht="34.5" customHeight="1">
      <c r="A40" s="37" t="s">
        <v>472</v>
      </c>
      <c r="B40" s="38" t="s">
        <v>473</v>
      </c>
      <c r="C40" s="39"/>
      <c r="D40" s="39">
        <v>0</v>
      </c>
      <c r="E40" s="39">
        <f t="shared" si="3"/>
        <v>0</v>
      </c>
      <c r="F40" s="40"/>
      <c r="G40" s="37"/>
      <c r="H40" s="39"/>
      <c r="I40" s="39"/>
      <c r="J40" s="39"/>
      <c r="K40" s="51"/>
    </row>
    <row r="41" spans="1:11" s="24" customFormat="1" ht="34.5" customHeight="1">
      <c r="A41" s="37" t="s">
        <v>472</v>
      </c>
      <c r="B41" s="38" t="s">
        <v>474</v>
      </c>
      <c r="C41" s="39"/>
      <c r="D41" s="39">
        <v>2.2</v>
      </c>
      <c r="E41" s="39">
        <f t="shared" si="3"/>
        <v>2.2</v>
      </c>
      <c r="F41" s="40"/>
      <c r="G41" s="37"/>
      <c r="H41" s="39"/>
      <c r="I41" s="39"/>
      <c r="J41" s="39"/>
      <c r="K41" s="51"/>
    </row>
    <row r="42" spans="1:11" s="24" customFormat="1" ht="34.5" customHeight="1">
      <c r="A42" s="37" t="s">
        <v>472</v>
      </c>
      <c r="B42" s="41" t="s">
        <v>475</v>
      </c>
      <c r="C42" s="39"/>
      <c r="D42" s="39">
        <v>0</v>
      </c>
      <c r="E42" s="39">
        <f t="shared" si="3"/>
        <v>0</v>
      </c>
      <c r="F42" s="40"/>
      <c r="G42" s="37"/>
      <c r="H42" s="39"/>
      <c r="I42" s="39"/>
      <c r="J42" s="39"/>
      <c r="K42" s="51"/>
    </row>
    <row r="43" spans="1:11" s="24" customFormat="1" ht="34.5" customHeight="1">
      <c r="A43" s="37" t="s">
        <v>472</v>
      </c>
      <c r="B43" s="38" t="s">
        <v>476</v>
      </c>
      <c r="C43" s="39"/>
      <c r="D43" s="39">
        <v>0</v>
      </c>
      <c r="E43" s="39">
        <f t="shared" si="3"/>
        <v>0</v>
      </c>
      <c r="F43" s="40"/>
      <c r="G43" s="37"/>
      <c r="H43" s="39"/>
      <c r="I43" s="39"/>
      <c r="J43" s="39"/>
      <c r="K43" s="51"/>
    </row>
    <row r="44" spans="1:11" s="24" customFormat="1" ht="34.5" customHeight="1">
      <c r="A44" s="37" t="s">
        <v>472</v>
      </c>
      <c r="B44" s="41" t="s">
        <v>477</v>
      </c>
      <c r="C44" s="39">
        <v>2.75</v>
      </c>
      <c r="D44" s="39">
        <v>0</v>
      </c>
      <c r="E44" s="39">
        <f t="shared" si="3"/>
        <v>-2.75</v>
      </c>
      <c r="F44" s="40">
        <f>+E44/C44</f>
        <v>-1</v>
      </c>
      <c r="G44" s="37"/>
      <c r="H44" s="39"/>
      <c r="I44" s="39"/>
      <c r="J44" s="39"/>
      <c r="K44" s="51"/>
    </row>
    <row r="45" spans="1:11" s="24" customFormat="1" ht="34.5" customHeight="1">
      <c r="A45" s="37" t="s">
        <v>472</v>
      </c>
      <c r="B45" s="41" t="s">
        <v>478</v>
      </c>
      <c r="C45" s="39"/>
      <c r="D45" s="39">
        <v>0</v>
      </c>
      <c r="E45" s="39">
        <f t="shared" si="3"/>
        <v>0</v>
      </c>
      <c r="F45" s="40"/>
      <c r="G45" s="37"/>
      <c r="H45" s="39"/>
      <c r="I45" s="39"/>
      <c r="J45" s="39"/>
      <c r="K45" s="51"/>
    </row>
    <row r="46" spans="1:11" s="24" customFormat="1" ht="34.5" customHeight="1">
      <c r="A46" s="37" t="s">
        <v>479</v>
      </c>
      <c r="B46" s="38" t="s">
        <v>480</v>
      </c>
      <c r="C46" s="39"/>
      <c r="D46" s="39">
        <v>0</v>
      </c>
      <c r="E46" s="39">
        <f t="shared" si="3"/>
        <v>0</v>
      </c>
      <c r="F46" s="40"/>
      <c r="G46" s="37"/>
      <c r="H46" s="39"/>
      <c r="I46" s="39"/>
      <c r="J46" s="39"/>
      <c r="K46" s="51"/>
    </row>
    <row r="47" spans="1:11" s="24" customFormat="1" ht="34.5" customHeight="1">
      <c r="A47" s="37" t="s">
        <v>481</v>
      </c>
      <c r="B47" s="38" t="s">
        <v>482</v>
      </c>
      <c r="C47" s="39">
        <v>2.37</v>
      </c>
      <c r="D47" s="39">
        <v>2.56</v>
      </c>
      <c r="E47" s="39">
        <f t="shared" si="3"/>
        <v>0.19</v>
      </c>
      <c r="F47" s="40">
        <f>+E47/C47</f>
        <v>0.08</v>
      </c>
      <c r="G47" s="37"/>
      <c r="H47" s="39"/>
      <c r="I47" s="39"/>
      <c r="J47" s="39"/>
      <c r="K47" s="51"/>
    </row>
    <row r="48" spans="1:11" s="24" customFormat="1" ht="34.5" customHeight="1">
      <c r="A48" s="37" t="s">
        <v>483</v>
      </c>
      <c r="B48" s="38" t="s">
        <v>484</v>
      </c>
      <c r="C48" s="39">
        <v>1.38</v>
      </c>
      <c r="D48" s="39">
        <v>1.36</v>
      </c>
      <c r="E48" s="39">
        <f t="shared" si="3"/>
        <v>-0.02</v>
      </c>
      <c r="F48" s="40">
        <f>+E48/C48</f>
        <v>-0.014</v>
      </c>
      <c r="G48" s="37"/>
      <c r="H48" s="39"/>
      <c r="I48" s="39"/>
      <c r="J48" s="39"/>
      <c r="K48" s="51"/>
    </row>
    <row r="49" spans="1:11" s="24" customFormat="1" ht="34.5" customHeight="1">
      <c r="A49" s="37" t="s">
        <v>483</v>
      </c>
      <c r="B49" s="38" t="s">
        <v>485</v>
      </c>
      <c r="C49" s="39"/>
      <c r="D49" s="39">
        <v>0.6</v>
      </c>
      <c r="E49" s="39">
        <f t="shared" si="3"/>
        <v>0.6</v>
      </c>
      <c r="F49" s="40"/>
      <c r="G49" s="37"/>
      <c r="H49" s="39"/>
      <c r="I49" s="39"/>
      <c r="J49" s="39"/>
      <c r="K49" s="51"/>
    </row>
    <row r="50" spans="1:11" s="24" customFormat="1" ht="34.5" customHeight="1">
      <c r="A50" s="37" t="s">
        <v>483</v>
      </c>
      <c r="B50" s="38" t="s">
        <v>486</v>
      </c>
      <c r="C50" s="39"/>
      <c r="D50" s="39">
        <v>0</v>
      </c>
      <c r="E50" s="39">
        <f t="shared" si="3"/>
        <v>0</v>
      </c>
      <c r="F50" s="40"/>
      <c r="G50" s="37"/>
      <c r="H50" s="39"/>
      <c r="I50" s="39"/>
      <c r="J50" s="39"/>
      <c r="K50" s="51"/>
    </row>
    <row r="51" spans="1:11" s="24" customFormat="1" ht="34.5" customHeight="1">
      <c r="A51" s="37" t="s">
        <v>483</v>
      </c>
      <c r="B51" s="38" t="s">
        <v>487</v>
      </c>
      <c r="C51" s="39">
        <v>0.07</v>
      </c>
      <c r="D51" s="39">
        <v>0.6</v>
      </c>
      <c r="E51" s="39">
        <f t="shared" si="3"/>
        <v>0.53</v>
      </c>
      <c r="F51" s="40">
        <f>+E51/C51</f>
        <v>7.571</v>
      </c>
      <c r="G51" s="37"/>
      <c r="H51" s="39"/>
      <c r="I51" s="39"/>
      <c r="J51" s="39"/>
      <c r="K51" s="51"/>
    </row>
    <row r="52" spans="1:11" s="24" customFormat="1" ht="34.5" customHeight="1">
      <c r="A52" s="37" t="s">
        <v>488</v>
      </c>
      <c r="B52" s="38" t="s">
        <v>489</v>
      </c>
      <c r="C52" s="39"/>
      <c r="D52" s="39">
        <v>0</v>
      </c>
      <c r="E52" s="39">
        <f t="shared" si="3"/>
        <v>0</v>
      </c>
      <c r="F52" s="40"/>
      <c r="G52" s="37"/>
      <c r="H52" s="39"/>
      <c r="I52" s="39"/>
      <c r="J52" s="39"/>
      <c r="K52" s="51"/>
    </row>
    <row r="53" spans="1:11" s="24" customFormat="1" ht="34.5" customHeight="1">
      <c r="A53" s="37" t="s">
        <v>488</v>
      </c>
      <c r="B53" s="38" t="s">
        <v>490</v>
      </c>
      <c r="C53" s="39"/>
      <c r="D53" s="39">
        <v>0</v>
      </c>
      <c r="E53" s="39">
        <f t="shared" si="3"/>
        <v>0</v>
      </c>
      <c r="F53" s="40"/>
      <c r="G53" s="37"/>
      <c r="H53" s="39"/>
      <c r="I53" s="39"/>
      <c r="J53" s="39"/>
      <c r="K53" s="51"/>
    </row>
    <row r="54" spans="1:11" s="24" customFormat="1" ht="36" customHeight="1">
      <c r="A54" s="37" t="s">
        <v>491</v>
      </c>
      <c r="B54" s="42" t="s">
        <v>492</v>
      </c>
      <c r="C54" s="39">
        <v>17.48</v>
      </c>
      <c r="D54" s="39"/>
      <c r="E54" s="39">
        <f t="shared" si="3"/>
        <v>-17.48</v>
      </c>
      <c r="F54" s="40">
        <f>+E54/C54</f>
        <v>-1</v>
      </c>
      <c r="G54" s="37"/>
      <c r="H54" s="39"/>
      <c r="I54" s="39"/>
      <c r="J54" s="39"/>
      <c r="K54" s="51"/>
    </row>
    <row r="55" spans="1:11" s="24" customFormat="1" ht="36" customHeight="1">
      <c r="A55" s="37" t="s">
        <v>493</v>
      </c>
      <c r="B55" s="42" t="s">
        <v>494</v>
      </c>
      <c r="C55" s="39">
        <v>3.31</v>
      </c>
      <c r="D55" s="39"/>
      <c r="E55" s="39">
        <f t="shared" si="3"/>
        <v>-3.31</v>
      </c>
      <c r="F55" s="40">
        <f>+E55/C55</f>
        <v>-1</v>
      </c>
      <c r="G55" s="37"/>
      <c r="H55" s="39"/>
      <c r="I55" s="39"/>
      <c r="J55" s="39"/>
      <c r="K55" s="51"/>
    </row>
    <row r="56" spans="1:11" s="24" customFormat="1" ht="34.5" customHeight="1">
      <c r="A56" s="35" t="s">
        <v>495</v>
      </c>
      <c r="B56" s="43"/>
      <c r="C56" s="39">
        <f>SUM(C5:C55)</f>
        <v>503</v>
      </c>
      <c r="D56" s="39">
        <f>SUM(D5:D55)</f>
        <v>403</v>
      </c>
      <c r="E56" s="39">
        <f t="shared" si="3"/>
        <v>-100</v>
      </c>
      <c r="F56" s="40">
        <f>+E56/C56</f>
        <v>-0.199</v>
      </c>
      <c r="G56" s="35" t="s">
        <v>496</v>
      </c>
      <c r="H56" s="39">
        <f>SUM(H5:H55)</f>
        <v>508</v>
      </c>
      <c r="I56" s="39">
        <f>SUM(I5:I55)</f>
        <v>403</v>
      </c>
      <c r="J56" s="39">
        <f>SUM(J5:J55)</f>
        <v>-105</v>
      </c>
      <c r="K56" s="51">
        <f>+J56/H56</f>
        <v>-0.207</v>
      </c>
    </row>
    <row r="57" spans="1:11" s="24" customFormat="1" ht="34.5" customHeight="1">
      <c r="A57" s="44" t="s">
        <v>146</v>
      </c>
      <c r="B57" s="45"/>
      <c r="C57" s="39"/>
      <c r="D57" s="39">
        <f>+H57</f>
        <v>0</v>
      </c>
      <c r="E57" s="39">
        <f t="shared" si="3"/>
        <v>0</v>
      </c>
      <c r="F57" s="40"/>
      <c r="G57" s="44" t="s">
        <v>147</v>
      </c>
      <c r="H57" s="39">
        <f>+C59-H56</f>
        <v>0</v>
      </c>
      <c r="I57" s="39">
        <f>+D59-I56</f>
        <v>0</v>
      </c>
      <c r="J57" s="39"/>
      <c r="K57" s="51"/>
    </row>
    <row r="58" spans="1:11" s="24" customFormat="1" ht="34.5" customHeight="1">
      <c r="A58" s="44" t="s">
        <v>148</v>
      </c>
      <c r="B58" s="45"/>
      <c r="C58" s="39">
        <v>5</v>
      </c>
      <c r="D58" s="39"/>
      <c r="E58" s="39">
        <f t="shared" si="3"/>
        <v>-5</v>
      </c>
      <c r="F58" s="40">
        <f>+E58/C58</f>
        <v>-1</v>
      </c>
      <c r="G58" s="44"/>
      <c r="H58" s="39"/>
      <c r="I58" s="39"/>
      <c r="J58" s="39"/>
      <c r="K58" s="51"/>
    </row>
    <row r="59" spans="1:11" s="24" customFormat="1" ht="34.5" customHeight="1">
      <c r="A59" s="46" t="s">
        <v>149</v>
      </c>
      <c r="B59" s="47"/>
      <c r="C59" s="39">
        <f>+C56+C58+C57</f>
        <v>508</v>
      </c>
      <c r="D59" s="39">
        <f>+D56+D58+D57</f>
        <v>403</v>
      </c>
      <c r="E59" s="39">
        <f t="shared" si="3"/>
        <v>-105</v>
      </c>
      <c r="F59" s="40">
        <f>+E59/C59</f>
        <v>-0.207</v>
      </c>
      <c r="G59" s="46" t="s">
        <v>150</v>
      </c>
      <c r="H59" s="39">
        <f>+H56+H57</f>
        <v>508</v>
      </c>
      <c r="I59" s="39">
        <f>+I56+I57</f>
        <v>403</v>
      </c>
      <c r="J59" s="39">
        <f>+I59-H59</f>
        <v>-105</v>
      </c>
      <c r="K59" s="51">
        <f>+J59/H59</f>
        <v>-0.207</v>
      </c>
    </row>
  </sheetData>
  <sheetProtection/>
  <mergeCells count="4">
    <mergeCell ref="A1:B1"/>
    <mergeCell ref="J1:K1"/>
    <mergeCell ref="A2:K2"/>
    <mergeCell ref="J3:K3"/>
  </mergeCells>
  <printOptions horizontalCentered="1"/>
  <pageMargins left="0.7900000000000001" right="0.55" top="0.59" bottom="0.47" header="0.43000000000000005" footer="0.31"/>
  <pageSetup firstPageNumber="35" useFirstPageNumber="1" fitToHeight="0" fitToWidth="1" horizontalDpi="600" verticalDpi="600" orientation="landscape" paperSize="9" scale="88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3"/>
  <sheetViews>
    <sheetView zoomScaleSheetLayoutView="130" workbookViewId="0" topLeftCell="A1">
      <selection activeCell="H15" sqref="H15"/>
    </sheetView>
  </sheetViews>
  <sheetFormatPr defaultColWidth="9.00390625" defaultRowHeight="14.25"/>
  <cols>
    <col min="1" max="1" width="7.00390625" style="0" customWidth="1"/>
    <col min="2" max="2" width="64.25390625" style="0" customWidth="1"/>
  </cols>
  <sheetData>
    <row r="3" spans="1:3" ht="20.25">
      <c r="A3" s="205" t="s">
        <v>0</v>
      </c>
      <c r="C3" s="205"/>
    </row>
    <row r="4" ht="60" customHeight="1"/>
    <row r="5" ht="25.5">
      <c r="B5" s="310" t="s">
        <v>1</v>
      </c>
    </row>
    <row r="7" ht="66" customHeight="1">
      <c r="B7" s="149"/>
    </row>
    <row r="8" spans="2:7" ht="20.25" customHeight="1">
      <c r="B8" s="208" t="s">
        <v>2</v>
      </c>
      <c r="C8" s="209"/>
      <c r="D8" s="209"/>
      <c r="E8" s="209"/>
      <c r="F8" s="209"/>
      <c r="G8" s="209"/>
    </row>
    <row r="9" ht="20.25" customHeight="1">
      <c r="B9" s="210"/>
    </row>
    <row r="10" spans="2:7" ht="20.25" customHeight="1">
      <c r="B10" s="208" t="s">
        <v>3</v>
      </c>
      <c r="C10" s="209"/>
      <c r="D10" s="209"/>
      <c r="E10" s="209"/>
      <c r="F10" s="209"/>
      <c r="G10" s="209"/>
    </row>
    <row r="11" ht="20.25" customHeight="1">
      <c r="B11" s="210"/>
    </row>
    <row r="12" spans="2:7" ht="20.25" customHeight="1">
      <c r="B12" s="208" t="s">
        <v>4</v>
      </c>
      <c r="C12" s="209"/>
      <c r="D12" s="209"/>
      <c r="E12" s="209"/>
      <c r="F12" s="209"/>
      <c r="G12" s="209"/>
    </row>
    <row r="13" ht="20.25" customHeight="1">
      <c r="B13" s="210"/>
    </row>
    <row r="14" spans="2:6" ht="20.25" customHeight="1">
      <c r="B14" s="211" t="s">
        <v>5</v>
      </c>
      <c r="C14" s="212"/>
      <c r="D14" s="212"/>
      <c r="E14" s="212"/>
      <c r="F14" s="212"/>
    </row>
    <row r="15" spans="2:6" ht="20.25" customHeight="1">
      <c r="B15" s="149"/>
      <c r="C15" s="212"/>
      <c r="D15" s="212"/>
      <c r="E15" s="212"/>
      <c r="F15" s="212"/>
    </row>
    <row r="16" spans="2:6" ht="20.25" customHeight="1">
      <c r="B16" s="211" t="s">
        <v>6</v>
      </c>
      <c r="C16" s="212"/>
      <c r="D16" s="212"/>
      <c r="E16" s="212"/>
      <c r="F16" s="212"/>
    </row>
    <row r="17" spans="2:6" ht="20.25" customHeight="1">
      <c r="B17" s="149"/>
      <c r="C17" s="212"/>
      <c r="D17" s="212"/>
      <c r="E17" s="212"/>
      <c r="F17" s="212"/>
    </row>
    <row r="18" spans="2:6" ht="20.25" customHeight="1">
      <c r="B18" s="211" t="s">
        <v>7</v>
      </c>
      <c r="C18" s="212"/>
      <c r="D18" s="212"/>
      <c r="E18" s="212"/>
      <c r="F18" s="212"/>
    </row>
    <row r="19" spans="2:6" ht="20.25" customHeight="1">
      <c r="B19" s="149"/>
      <c r="C19" s="212"/>
      <c r="D19" s="212"/>
      <c r="E19" s="212"/>
      <c r="F19" s="212"/>
    </row>
    <row r="20" spans="2:6" ht="20.25" customHeight="1">
      <c r="B20" s="211" t="s">
        <v>8</v>
      </c>
      <c r="C20" s="212"/>
      <c r="D20" s="212"/>
      <c r="E20" s="212"/>
      <c r="F20" s="212"/>
    </row>
    <row r="21" ht="14.25">
      <c r="B21" s="149"/>
    </row>
    <row r="22" ht="14.25">
      <c r="B22" s="149"/>
    </row>
    <row r="23" ht="91.5" customHeight="1">
      <c r="B23" s="149"/>
    </row>
  </sheetData>
  <sheetProtection/>
  <printOptions horizontalCentered="1"/>
  <pageMargins left="0.7900000000000001" right="0.75" top="0.7900000000000001" bottom="0.7900000000000001" header="0" footer="0.39"/>
  <pageSetup firstPageNumber="16" useFirstPageNumber="1" fitToHeight="1" fitToWidth="1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N15"/>
  <sheetViews>
    <sheetView showZeros="0" zoomScaleSheetLayoutView="100" workbookViewId="0" topLeftCell="A1">
      <selection activeCell="N10" sqref="N10"/>
    </sheetView>
  </sheetViews>
  <sheetFormatPr defaultColWidth="9.00390625" defaultRowHeight="14.25"/>
  <cols>
    <col min="1" max="1" width="26.375" style="2" customWidth="1"/>
    <col min="2" max="2" width="11.125" style="2" customWidth="1"/>
    <col min="3" max="3" width="12.25390625" style="2" customWidth="1"/>
    <col min="4" max="4" width="11.125" style="2" customWidth="1"/>
    <col min="5" max="5" width="9.125" style="2" customWidth="1"/>
    <col min="6" max="6" width="12.25390625" style="2" customWidth="1"/>
    <col min="7" max="7" width="11.125" style="2" customWidth="1"/>
    <col min="8" max="8" width="9.125" style="2" customWidth="1"/>
    <col min="9" max="9" width="11.125" style="2" customWidth="1"/>
    <col min="10" max="10" width="16.875" style="2" customWidth="1"/>
    <col min="11" max="16384" width="9.00390625" style="2" customWidth="1"/>
  </cols>
  <sheetData>
    <row r="1" spans="1:10" s="1" customFormat="1" ht="25.5" customHeight="1">
      <c r="A1" s="3" t="s">
        <v>497</v>
      </c>
      <c r="B1" s="4"/>
      <c r="C1" s="4"/>
      <c r="D1" s="4"/>
      <c r="E1" s="4"/>
      <c r="F1" s="4"/>
      <c r="G1" s="4"/>
      <c r="H1" s="4"/>
      <c r="I1" s="4"/>
      <c r="J1" s="21"/>
    </row>
    <row r="2" spans="1:14" ht="42.75" customHeight="1">
      <c r="A2" s="5" t="s">
        <v>498</v>
      </c>
      <c r="B2" s="5"/>
      <c r="C2" s="5"/>
      <c r="D2" s="5"/>
      <c r="E2" s="5"/>
      <c r="F2" s="5"/>
      <c r="G2" s="5"/>
      <c r="H2" s="5"/>
      <c r="I2" s="5"/>
      <c r="J2" s="5"/>
      <c r="K2" s="1"/>
      <c r="L2" s="1"/>
      <c r="M2" s="1"/>
      <c r="N2" s="1"/>
    </row>
    <row r="3" spans="1:10" s="1" customFormat="1" ht="25.5" customHeight="1">
      <c r="A3" s="6"/>
      <c r="B3" s="6"/>
      <c r="C3" s="6"/>
      <c r="D3" s="7"/>
      <c r="E3" s="7"/>
      <c r="F3" s="8"/>
      <c r="G3" s="8"/>
      <c r="H3" s="8"/>
      <c r="I3" s="8"/>
      <c r="J3" s="22" t="s">
        <v>153</v>
      </c>
    </row>
    <row r="4" spans="1:10" s="1" customFormat="1" ht="33.75" customHeight="1">
      <c r="A4" s="9" t="s">
        <v>154</v>
      </c>
      <c r="B4" s="10" t="s">
        <v>158</v>
      </c>
      <c r="C4" s="11" t="s">
        <v>499</v>
      </c>
      <c r="D4" s="12"/>
      <c r="E4" s="13"/>
      <c r="F4" s="11" t="s">
        <v>500</v>
      </c>
      <c r="G4" s="12"/>
      <c r="H4" s="13"/>
      <c r="I4" s="10" t="s">
        <v>501</v>
      </c>
      <c r="J4" s="10" t="s">
        <v>502</v>
      </c>
    </row>
    <row r="5" spans="1:10" s="1" customFormat="1" ht="39" customHeight="1">
      <c r="A5" s="14"/>
      <c r="B5" s="10"/>
      <c r="C5" s="10" t="s">
        <v>503</v>
      </c>
      <c r="D5" s="10" t="s">
        <v>429</v>
      </c>
      <c r="E5" s="10" t="s">
        <v>162</v>
      </c>
      <c r="F5" s="10" t="s">
        <v>503</v>
      </c>
      <c r="G5" s="10" t="s">
        <v>429</v>
      </c>
      <c r="H5" s="10" t="s">
        <v>162</v>
      </c>
      <c r="I5" s="10"/>
      <c r="J5" s="10"/>
    </row>
    <row r="6" spans="1:10" s="1" customFormat="1" ht="42" customHeight="1">
      <c r="A6" s="15" t="s">
        <v>163</v>
      </c>
      <c r="B6" s="16">
        <f>+'21社保基金预算执行表'!M6</f>
        <v>13059</v>
      </c>
      <c r="C6" s="16">
        <f>+'21社保基金预算执行表'!D6</f>
        <v>27103</v>
      </c>
      <c r="D6" s="16">
        <v>27987</v>
      </c>
      <c r="E6" s="17">
        <f>+D6/C6-1</f>
        <v>0.033</v>
      </c>
      <c r="F6" s="16">
        <f>+'21社保基金预算执行表'!I6</f>
        <v>25302</v>
      </c>
      <c r="G6" s="16">
        <v>27746</v>
      </c>
      <c r="H6" s="17">
        <f>+G6/F6-1</f>
        <v>0.097</v>
      </c>
      <c r="I6" s="16">
        <f>+B6+D6-G6</f>
        <v>13300</v>
      </c>
      <c r="J6" s="23"/>
    </row>
    <row r="7" spans="1:10" s="1" customFormat="1" ht="42" customHeight="1">
      <c r="A7" s="15" t="s">
        <v>164</v>
      </c>
      <c r="B7" s="16"/>
      <c r="C7" s="16">
        <f>+'21社保基金预算执行表'!D7</f>
        <v>10617</v>
      </c>
      <c r="D7" s="16">
        <v>10507</v>
      </c>
      <c r="E7" s="17">
        <f aca="true" t="shared" si="0" ref="E7:E12">+D7/C7-1</f>
        <v>-0.01</v>
      </c>
      <c r="F7" s="16"/>
      <c r="G7" s="16"/>
      <c r="H7" s="17"/>
      <c r="I7" s="16"/>
      <c r="J7" s="23"/>
    </row>
    <row r="8" spans="1:10" s="1" customFormat="1" ht="42" customHeight="1">
      <c r="A8" s="15" t="s">
        <v>165</v>
      </c>
      <c r="B8" s="16"/>
      <c r="C8" s="16">
        <f>+'21社保基金预算执行表'!D8</f>
        <v>16000</v>
      </c>
      <c r="D8" s="16">
        <v>16840</v>
      </c>
      <c r="E8" s="17">
        <f t="shared" si="0"/>
        <v>0.053</v>
      </c>
      <c r="F8" s="16"/>
      <c r="G8" s="16"/>
      <c r="H8" s="17"/>
      <c r="I8" s="16"/>
      <c r="J8" s="23"/>
    </row>
    <row r="9" spans="1:10" s="1" customFormat="1" ht="42" customHeight="1">
      <c r="A9" s="15" t="s">
        <v>166</v>
      </c>
      <c r="B9" s="16">
        <f>+'21社保基金预算执行表'!M9</f>
        <v>24303</v>
      </c>
      <c r="C9" s="16">
        <f>+'21社保基金预算执行表'!D9</f>
        <v>17455</v>
      </c>
      <c r="D9" s="16">
        <v>23730</v>
      </c>
      <c r="E9" s="17">
        <f t="shared" si="0"/>
        <v>0.359</v>
      </c>
      <c r="F9" s="16">
        <f>+'21社保基金预算执行表'!I9</f>
        <v>15237</v>
      </c>
      <c r="G9" s="16">
        <v>19528</v>
      </c>
      <c r="H9" s="17">
        <f>+G9/F9-1</f>
        <v>0.282</v>
      </c>
      <c r="I9" s="16">
        <f>+B9+D9-G9</f>
        <v>28505</v>
      </c>
      <c r="J9" s="23"/>
    </row>
    <row r="10" spans="1:10" s="1" customFormat="1" ht="42" customHeight="1">
      <c r="A10" s="15" t="s">
        <v>164</v>
      </c>
      <c r="B10" s="16"/>
      <c r="C10" s="16">
        <f>+'21社保基金预算执行表'!D10</f>
        <v>2461</v>
      </c>
      <c r="D10" s="16">
        <v>2469</v>
      </c>
      <c r="E10" s="17">
        <f t="shared" si="0"/>
        <v>0.003</v>
      </c>
      <c r="F10" s="16"/>
      <c r="G10" s="16"/>
      <c r="H10" s="17"/>
      <c r="I10" s="16"/>
      <c r="J10" s="23"/>
    </row>
    <row r="11" spans="1:10" s="1" customFormat="1" ht="42" customHeight="1">
      <c r="A11" s="15" t="s">
        <v>165</v>
      </c>
      <c r="B11" s="16"/>
      <c r="C11" s="16">
        <f>+'21社保基金预算执行表'!D11</f>
        <v>14508</v>
      </c>
      <c r="D11" s="16">
        <v>19562</v>
      </c>
      <c r="E11" s="17">
        <f t="shared" si="0"/>
        <v>0.348</v>
      </c>
      <c r="F11" s="16"/>
      <c r="G11" s="16"/>
      <c r="H11" s="17"/>
      <c r="I11" s="16"/>
      <c r="J11" s="23"/>
    </row>
    <row r="12" spans="1:10" s="1" customFormat="1" ht="42" customHeight="1">
      <c r="A12" s="18" t="s">
        <v>167</v>
      </c>
      <c r="B12" s="16">
        <f aca="true" t="shared" si="1" ref="B12:G12">+B6+B9</f>
        <v>37362</v>
      </c>
      <c r="C12" s="16">
        <f t="shared" si="1"/>
        <v>44558</v>
      </c>
      <c r="D12" s="16">
        <f t="shared" si="1"/>
        <v>51717</v>
      </c>
      <c r="E12" s="17">
        <f t="shared" si="0"/>
        <v>0.161</v>
      </c>
      <c r="F12" s="16">
        <f t="shared" si="1"/>
        <v>40539</v>
      </c>
      <c r="G12" s="16">
        <f t="shared" si="1"/>
        <v>47274</v>
      </c>
      <c r="H12" s="17">
        <f>+G12/F12-1</f>
        <v>0.166</v>
      </c>
      <c r="I12" s="16">
        <f>+I6+I9</f>
        <v>41805</v>
      </c>
      <c r="J12" s="23"/>
    </row>
    <row r="14" ht="14.25">
      <c r="D14" s="19"/>
    </row>
    <row r="15" ht="14.25">
      <c r="C15" s="20"/>
    </row>
  </sheetData>
  <sheetProtection selectLockedCells="1" selectUnlockedCells="1"/>
  <mergeCells count="7">
    <mergeCell ref="A2:J2"/>
    <mergeCell ref="C4:E4"/>
    <mergeCell ref="F4:H4"/>
    <mergeCell ref="A4:A5"/>
    <mergeCell ref="B4:B5"/>
    <mergeCell ref="I4:I5"/>
    <mergeCell ref="J4:J5"/>
  </mergeCells>
  <printOptions horizontalCentered="1"/>
  <pageMargins left="0.35" right="0.35" top="0.7900000000000001" bottom="0.7900000000000001" header="0.51" footer="0.51"/>
  <pageSetup firstPageNumber="37" useFirstPageNumber="1"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5"/>
  <sheetViews>
    <sheetView showZeros="0" zoomScaleSheetLayoutView="100" workbookViewId="0" topLeftCell="A1">
      <pane xSplit="1" ySplit="7" topLeftCell="B8" activePane="bottomRight" state="frozen"/>
      <selection pane="bottomRight" activeCell="C16" sqref="C16"/>
    </sheetView>
  </sheetViews>
  <sheetFormatPr defaultColWidth="9.00390625" defaultRowHeight="24" customHeight="1"/>
  <cols>
    <col min="1" max="1" width="29.00390625" style="52" customWidth="1"/>
    <col min="2" max="6" width="12.375" style="52" customWidth="1"/>
    <col min="7" max="8" width="9.00390625" style="52" customWidth="1"/>
    <col min="9" max="9" width="12.625" style="52" bestFit="1" customWidth="1"/>
    <col min="10" max="16384" width="9.00390625" style="52" customWidth="1"/>
  </cols>
  <sheetData>
    <row r="1" spans="1:5" ht="19.5" customHeight="1">
      <c r="A1" s="78" t="s">
        <v>9</v>
      </c>
      <c r="B1" s="209"/>
      <c r="C1" s="209"/>
      <c r="D1" s="209"/>
      <c r="E1" s="209"/>
    </row>
    <row r="2" spans="1:6" ht="30" customHeight="1">
      <c r="A2" s="304" t="s">
        <v>10</v>
      </c>
      <c r="B2" s="304"/>
      <c r="C2" s="304"/>
      <c r="D2" s="304"/>
      <c r="E2" s="304"/>
      <c r="F2" s="304"/>
    </row>
    <row r="3" spans="1:6" ht="20.25" customHeight="1">
      <c r="A3" s="305"/>
      <c r="B3" s="306"/>
      <c r="C3" s="306"/>
      <c r="D3" s="306"/>
      <c r="E3" s="306"/>
      <c r="F3" s="80" t="s">
        <v>11</v>
      </c>
    </row>
    <row r="4" spans="1:6" ht="21" customHeight="1">
      <c r="A4" s="193" t="s">
        <v>12</v>
      </c>
      <c r="B4" s="194" t="s">
        <v>13</v>
      </c>
      <c r="C4" s="90" t="s">
        <v>14</v>
      </c>
      <c r="D4" s="90"/>
      <c r="E4" s="194" t="s">
        <v>15</v>
      </c>
      <c r="F4" s="307" t="s">
        <v>16</v>
      </c>
    </row>
    <row r="5" spans="1:6" ht="21" customHeight="1">
      <c r="A5" s="193"/>
      <c r="B5" s="90"/>
      <c r="C5" s="90" t="s">
        <v>17</v>
      </c>
      <c r="D5" s="195" t="s">
        <v>18</v>
      </c>
      <c r="E5" s="90"/>
      <c r="F5" s="195"/>
    </row>
    <row r="6" spans="1:9" ht="27" customHeight="1">
      <c r="A6" s="66" t="s">
        <v>19</v>
      </c>
      <c r="B6" s="92">
        <f>+B7+B21</f>
        <v>128300</v>
      </c>
      <c r="C6" s="93">
        <f>+C7+C21</f>
        <v>131000</v>
      </c>
      <c r="D6" s="94">
        <f aca="true" t="shared" si="0" ref="D6:D20">+C6/B6</f>
        <v>1.021</v>
      </c>
      <c r="E6" s="93">
        <f>+E7+E21</f>
        <v>124619</v>
      </c>
      <c r="F6" s="75">
        <f>+C6/E6-1</f>
        <v>0.051</v>
      </c>
      <c r="H6" s="52">
        <f>+C6-E6</f>
        <v>6381</v>
      </c>
      <c r="I6" s="52">
        <f>+C6-B6</f>
        <v>2700</v>
      </c>
    </row>
    <row r="7" spans="1:9" ht="27" customHeight="1">
      <c r="A7" s="66" t="s">
        <v>20</v>
      </c>
      <c r="B7" s="93">
        <f>SUM(B8:B20)</f>
        <v>97300</v>
      </c>
      <c r="C7" s="93">
        <f>SUM(C8:C20)</f>
        <v>93500</v>
      </c>
      <c r="D7" s="94">
        <f t="shared" si="0"/>
        <v>0.961</v>
      </c>
      <c r="E7" s="93">
        <f>SUM(E8:E20)</f>
        <v>90693</v>
      </c>
      <c r="F7" s="75">
        <f aca="true" t="shared" si="1" ref="F7:F32">+C7/E7-1</f>
        <v>0.031</v>
      </c>
      <c r="I7" s="102">
        <f>+C7/C6</f>
        <v>0.714</v>
      </c>
    </row>
    <row r="8" spans="1:6" ht="27" customHeight="1">
      <c r="A8" s="95" t="s">
        <v>21</v>
      </c>
      <c r="B8" s="97">
        <v>51000</v>
      </c>
      <c r="C8" s="97">
        <v>41000</v>
      </c>
      <c r="D8" s="99">
        <f t="shared" si="0"/>
        <v>0.804</v>
      </c>
      <c r="E8" s="97">
        <v>45253</v>
      </c>
      <c r="F8" s="76">
        <f t="shared" si="1"/>
        <v>-0.094</v>
      </c>
    </row>
    <row r="9" spans="1:8" ht="27" customHeight="1">
      <c r="A9" s="95" t="s">
        <v>22</v>
      </c>
      <c r="B9" s="97">
        <v>18000</v>
      </c>
      <c r="C9" s="97">
        <v>26420</v>
      </c>
      <c r="D9" s="99">
        <f t="shared" si="0"/>
        <v>1.468</v>
      </c>
      <c r="E9" s="97">
        <v>19463</v>
      </c>
      <c r="F9" s="76">
        <f t="shared" si="1"/>
        <v>0.357</v>
      </c>
      <c r="H9" s="52">
        <f>+C9/0.4*0.6</f>
        <v>39630</v>
      </c>
    </row>
    <row r="10" spans="1:8" ht="27" customHeight="1">
      <c r="A10" s="95" t="s">
        <v>23</v>
      </c>
      <c r="B10" s="97">
        <v>2800</v>
      </c>
      <c r="C10" s="97">
        <v>2300</v>
      </c>
      <c r="D10" s="99">
        <f t="shared" si="0"/>
        <v>0.821</v>
      </c>
      <c r="E10" s="97">
        <v>2605</v>
      </c>
      <c r="F10" s="76">
        <f t="shared" si="1"/>
        <v>-0.117</v>
      </c>
      <c r="H10" s="52">
        <f>+C10/0.4*0.6</f>
        <v>3450</v>
      </c>
    </row>
    <row r="11" spans="1:6" ht="27" customHeight="1">
      <c r="A11" s="95" t="s">
        <v>24</v>
      </c>
      <c r="B11" s="97">
        <v>230</v>
      </c>
      <c r="C11" s="97">
        <v>320</v>
      </c>
      <c r="D11" s="99">
        <f t="shared" si="0"/>
        <v>1.391</v>
      </c>
      <c r="E11" s="97">
        <v>225</v>
      </c>
      <c r="F11" s="76">
        <f t="shared" si="1"/>
        <v>0.422</v>
      </c>
    </row>
    <row r="12" spans="1:6" ht="27" customHeight="1">
      <c r="A12" s="95" t="s">
        <v>25</v>
      </c>
      <c r="B12" s="97">
        <v>4060</v>
      </c>
      <c r="C12" s="97">
        <v>3800</v>
      </c>
      <c r="D12" s="99">
        <f t="shared" si="0"/>
        <v>0.936</v>
      </c>
      <c r="E12" s="97">
        <v>3664</v>
      </c>
      <c r="F12" s="76">
        <f t="shared" si="1"/>
        <v>0.037</v>
      </c>
    </row>
    <row r="13" spans="1:6" ht="27" customHeight="1">
      <c r="A13" s="95" t="s">
        <v>26</v>
      </c>
      <c r="B13" s="97">
        <v>1300</v>
      </c>
      <c r="C13" s="97">
        <v>1730</v>
      </c>
      <c r="D13" s="99">
        <f t="shared" si="0"/>
        <v>1.331</v>
      </c>
      <c r="E13" s="97">
        <v>1128</v>
      </c>
      <c r="F13" s="76">
        <f t="shared" si="1"/>
        <v>0.534</v>
      </c>
    </row>
    <row r="14" spans="1:6" ht="27" customHeight="1">
      <c r="A14" s="95" t="s">
        <v>27</v>
      </c>
      <c r="B14" s="97">
        <v>2000</v>
      </c>
      <c r="C14" s="97">
        <v>2386</v>
      </c>
      <c r="D14" s="99">
        <f t="shared" si="0"/>
        <v>1.193</v>
      </c>
      <c r="E14" s="97">
        <v>1872</v>
      </c>
      <c r="F14" s="76">
        <f t="shared" si="1"/>
        <v>0.275</v>
      </c>
    </row>
    <row r="15" spans="1:6" ht="27" customHeight="1">
      <c r="A15" s="95" t="s">
        <v>28</v>
      </c>
      <c r="B15" s="97">
        <v>250</v>
      </c>
      <c r="C15" s="97">
        <v>280</v>
      </c>
      <c r="D15" s="99">
        <f t="shared" si="0"/>
        <v>1.12</v>
      </c>
      <c r="E15" s="97">
        <v>247</v>
      </c>
      <c r="F15" s="76">
        <f t="shared" si="1"/>
        <v>0.134</v>
      </c>
    </row>
    <row r="16" spans="1:6" ht="27" customHeight="1">
      <c r="A16" s="95" t="s">
        <v>29</v>
      </c>
      <c r="B16" s="97">
        <v>8900</v>
      </c>
      <c r="C16" s="97">
        <v>5119</v>
      </c>
      <c r="D16" s="99">
        <f t="shared" si="0"/>
        <v>0.575</v>
      </c>
      <c r="E16" s="97">
        <v>8494</v>
      </c>
      <c r="F16" s="76">
        <f t="shared" si="1"/>
        <v>-0.397</v>
      </c>
    </row>
    <row r="17" spans="1:6" ht="27" customHeight="1">
      <c r="A17" s="95" t="s">
        <v>30</v>
      </c>
      <c r="B17" s="97">
        <v>560</v>
      </c>
      <c r="C17" s="97">
        <v>3100</v>
      </c>
      <c r="D17" s="99">
        <f t="shared" si="0"/>
        <v>5.536</v>
      </c>
      <c r="E17" s="97">
        <v>536</v>
      </c>
      <c r="F17" s="76">
        <f t="shared" si="1"/>
        <v>4.784</v>
      </c>
    </row>
    <row r="18" spans="1:6" ht="27" customHeight="1">
      <c r="A18" s="95" t="s">
        <v>31</v>
      </c>
      <c r="B18" s="97">
        <v>3900</v>
      </c>
      <c r="C18" s="97">
        <v>24</v>
      </c>
      <c r="D18" s="99">
        <f t="shared" si="0"/>
        <v>0.006</v>
      </c>
      <c r="E18" s="97">
        <v>3515</v>
      </c>
      <c r="F18" s="76">
        <f t="shared" si="1"/>
        <v>-0.993</v>
      </c>
    </row>
    <row r="19" spans="1:6" ht="27" customHeight="1">
      <c r="A19" s="95" t="s">
        <v>32</v>
      </c>
      <c r="B19" s="97">
        <v>4250</v>
      </c>
      <c r="C19" s="97">
        <v>7000</v>
      </c>
      <c r="D19" s="99">
        <f t="shared" si="0"/>
        <v>1.647</v>
      </c>
      <c r="E19" s="97">
        <v>3655</v>
      </c>
      <c r="F19" s="76">
        <f t="shared" si="1"/>
        <v>0.915</v>
      </c>
    </row>
    <row r="20" spans="1:6" ht="27" customHeight="1">
      <c r="A20" s="95" t="s">
        <v>33</v>
      </c>
      <c r="B20" s="97">
        <v>50</v>
      </c>
      <c r="C20" s="97">
        <v>21</v>
      </c>
      <c r="D20" s="99">
        <f t="shared" si="0"/>
        <v>0.42</v>
      </c>
      <c r="E20" s="97">
        <v>36</v>
      </c>
      <c r="F20" s="76">
        <f t="shared" si="1"/>
        <v>-0.417</v>
      </c>
    </row>
    <row r="21" spans="1:6" ht="27" customHeight="1">
      <c r="A21" s="66" t="s">
        <v>34</v>
      </c>
      <c r="B21" s="93">
        <f>SUM(B22:B29)</f>
        <v>31000</v>
      </c>
      <c r="C21" s="93">
        <f>SUM(C22:C29)</f>
        <v>37500</v>
      </c>
      <c r="D21" s="94">
        <f aca="true" t="shared" si="2" ref="D21:D31">+C21/B21</f>
        <v>1.21</v>
      </c>
      <c r="E21" s="93">
        <f>SUM(E22:E29)</f>
        <v>33926</v>
      </c>
      <c r="F21" s="75">
        <f t="shared" si="1"/>
        <v>0.105</v>
      </c>
    </row>
    <row r="22" spans="1:6" ht="27" customHeight="1">
      <c r="A22" s="95" t="s">
        <v>35</v>
      </c>
      <c r="B22" s="97">
        <v>10000</v>
      </c>
      <c r="C22" s="97">
        <f>14400+452</f>
        <v>14852</v>
      </c>
      <c r="D22" s="99">
        <f t="shared" si="2"/>
        <v>1.485</v>
      </c>
      <c r="E22" s="97">
        <v>12962</v>
      </c>
      <c r="F22" s="76">
        <f t="shared" si="1"/>
        <v>0.146</v>
      </c>
    </row>
    <row r="23" spans="1:6" ht="27" customHeight="1">
      <c r="A23" s="95" t="s">
        <v>36</v>
      </c>
      <c r="B23" s="97">
        <v>1100</v>
      </c>
      <c r="C23" s="97">
        <v>2000</v>
      </c>
      <c r="D23" s="99">
        <f t="shared" si="2"/>
        <v>1.818</v>
      </c>
      <c r="E23" s="97">
        <v>1023</v>
      </c>
      <c r="F23" s="76">
        <f t="shared" si="1"/>
        <v>0.955</v>
      </c>
    </row>
    <row r="24" spans="1:6" ht="27" customHeight="1">
      <c r="A24" s="95" t="s">
        <v>37</v>
      </c>
      <c r="B24" s="97">
        <v>1600</v>
      </c>
      <c r="C24" s="97">
        <v>2300</v>
      </c>
      <c r="D24" s="99">
        <f t="shared" si="2"/>
        <v>1.438</v>
      </c>
      <c r="E24" s="97">
        <v>1572</v>
      </c>
      <c r="F24" s="76">
        <f t="shared" si="1"/>
        <v>0.463</v>
      </c>
    </row>
    <row r="25" spans="1:6" ht="27" customHeight="1">
      <c r="A25" s="95" t="s">
        <v>38</v>
      </c>
      <c r="B25" s="97">
        <v>0</v>
      </c>
      <c r="C25" s="97"/>
      <c r="D25" s="99"/>
      <c r="E25" s="97">
        <v>100</v>
      </c>
      <c r="F25" s="76">
        <f t="shared" si="1"/>
        <v>-1</v>
      </c>
    </row>
    <row r="26" spans="1:6" ht="27" customHeight="1">
      <c r="A26" s="308" t="s">
        <v>39</v>
      </c>
      <c r="B26" s="97">
        <v>15000</v>
      </c>
      <c r="C26" s="97">
        <v>18000</v>
      </c>
      <c r="D26" s="99">
        <f t="shared" si="2"/>
        <v>1.2</v>
      </c>
      <c r="E26" s="97">
        <v>13927</v>
      </c>
      <c r="F26" s="76">
        <f t="shared" si="1"/>
        <v>0.292</v>
      </c>
    </row>
    <row r="27" spans="1:6" ht="27" customHeight="1">
      <c r="A27" s="95" t="s">
        <v>40</v>
      </c>
      <c r="B27" s="97">
        <v>0</v>
      </c>
      <c r="C27" s="97">
        <v>131</v>
      </c>
      <c r="D27" s="99"/>
      <c r="E27" s="97"/>
      <c r="F27" s="76"/>
    </row>
    <row r="28" spans="1:6" ht="27" customHeight="1">
      <c r="A28" s="95" t="s">
        <v>41</v>
      </c>
      <c r="B28" s="97">
        <v>60</v>
      </c>
      <c r="C28" s="97">
        <v>60</v>
      </c>
      <c r="D28" s="99">
        <f>+C28/B28</f>
        <v>1</v>
      </c>
      <c r="E28" s="97">
        <v>53</v>
      </c>
      <c r="F28" s="76">
        <f>+C28/E28-1</f>
        <v>0.132</v>
      </c>
    </row>
    <row r="29" spans="1:6" ht="27" customHeight="1">
      <c r="A29" s="95" t="s">
        <v>42</v>
      </c>
      <c r="B29" s="97">
        <v>3240</v>
      </c>
      <c r="C29" s="97">
        <v>157</v>
      </c>
      <c r="D29" s="99">
        <f>+C29/B29</f>
        <v>0.048</v>
      </c>
      <c r="E29" s="97">
        <v>4289</v>
      </c>
      <c r="F29" s="76">
        <f>+C29/E29-1</f>
        <v>-0.963</v>
      </c>
    </row>
    <row r="30" spans="1:6" ht="27" customHeight="1">
      <c r="A30" s="66" t="s">
        <v>43</v>
      </c>
      <c r="B30" s="93">
        <f>+B8+B9/0.4*0.6+B10/0.4*0.6+20+1280</f>
        <v>83500</v>
      </c>
      <c r="C30" s="93">
        <f>+C8+C9/0.4*0.6+C10/0.4*0.6+20+900</f>
        <v>85000</v>
      </c>
      <c r="D30" s="94">
        <f t="shared" si="2"/>
        <v>1.018</v>
      </c>
      <c r="E30" s="93">
        <f>+E8+E9/0.4*0.6+1.5+E10/0.4*0.6+0.5+18+1238</f>
        <v>79613</v>
      </c>
      <c r="F30" s="75">
        <f>+C30/E30-1</f>
        <v>0.068</v>
      </c>
    </row>
    <row r="31" spans="1:9" ht="27" customHeight="1">
      <c r="A31" s="66" t="s">
        <v>44</v>
      </c>
      <c r="B31" s="93">
        <f>+B30+B6</f>
        <v>211800</v>
      </c>
      <c r="C31" s="93">
        <f>+C30+C6</f>
        <v>216000</v>
      </c>
      <c r="D31" s="94">
        <f t="shared" si="2"/>
        <v>1.02</v>
      </c>
      <c r="E31" s="93">
        <f>+E30+E6</f>
        <v>204232</v>
      </c>
      <c r="F31" s="75">
        <f>+C31/E31-1</f>
        <v>0.058</v>
      </c>
      <c r="H31" s="52">
        <f>+C31-E31</f>
        <v>11768</v>
      </c>
      <c r="I31" s="52">
        <f>+C31-B31</f>
        <v>4200</v>
      </c>
    </row>
    <row r="32" spans="2:6" ht="24" customHeight="1">
      <c r="B32" s="72"/>
      <c r="C32" s="72"/>
      <c r="D32" s="72"/>
      <c r="E32" s="72"/>
      <c r="F32" s="72"/>
    </row>
    <row r="33" spans="2:6" ht="24" customHeight="1">
      <c r="B33" s="72"/>
      <c r="C33" s="72"/>
      <c r="D33" s="309"/>
      <c r="E33" s="309"/>
      <c r="F33" s="72"/>
    </row>
    <row r="34" spans="2:6" ht="24" customHeight="1">
      <c r="B34" s="72"/>
      <c r="C34" s="72"/>
      <c r="D34" s="309"/>
      <c r="E34" s="309"/>
      <c r="F34" s="72"/>
    </row>
    <row r="35" spans="4:5" ht="24" customHeight="1">
      <c r="D35" s="101"/>
      <c r="E35" s="101"/>
    </row>
  </sheetData>
  <sheetProtection/>
  <mergeCells count="6">
    <mergeCell ref="A2:F2"/>
    <mergeCell ref="C4:D4"/>
    <mergeCell ref="A4:A5"/>
    <mergeCell ref="B4:B5"/>
    <mergeCell ref="E4:E5"/>
    <mergeCell ref="F4:F5"/>
  </mergeCells>
  <printOptions horizontalCentered="1"/>
  <pageMargins left="0.5902777777777778" right="0.35" top="0.7868055555555555" bottom="0.38958333333333334" header="0" footer="0.38958333333333334"/>
  <pageSetup firstPageNumber="17" useFirstPageNumber="1" fitToHeight="1" fitToWidth="1" horizontalDpi="600" verticalDpi="600" orientation="portrait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7"/>
  <sheetViews>
    <sheetView zoomScaleSheetLayoutView="100" workbookViewId="0" topLeftCell="A1">
      <selection activeCell="J12" sqref="J12"/>
    </sheetView>
  </sheetViews>
  <sheetFormatPr defaultColWidth="9.00390625" defaultRowHeight="28.5" customHeight="1"/>
  <cols>
    <col min="1" max="1" width="30.00390625" style="280" customWidth="1"/>
    <col min="2" max="3" width="11.375" style="280" customWidth="1"/>
    <col min="4" max="4" width="11.375" style="281" customWidth="1"/>
    <col min="5" max="5" width="8.875" style="282" customWidth="1"/>
    <col min="6" max="6" width="20.625" style="282" customWidth="1"/>
    <col min="7" max="7" width="9.00390625" style="280" customWidth="1"/>
    <col min="8" max="8" width="11.125" style="280" bestFit="1" customWidth="1"/>
    <col min="9" max="16384" width="9.00390625" style="280" customWidth="1"/>
  </cols>
  <sheetData>
    <row r="1" spans="1:6" ht="21" customHeight="1">
      <c r="A1" s="78" t="s">
        <v>45</v>
      </c>
      <c r="B1" s="212"/>
      <c r="C1" s="212"/>
      <c r="D1" s="212"/>
      <c r="F1" s="283"/>
    </row>
    <row r="2" spans="1:6" ht="28.5" customHeight="1">
      <c r="A2" s="253" t="s">
        <v>46</v>
      </c>
      <c r="B2" s="253"/>
      <c r="C2" s="253"/>
      <c r="D2" s="253"/>
      <c r="E2" s="253"/>
      <c r="F2" s="253"/>
    </row>
    <row r="3" spans="1:6" ht="28.5" customHeight="1">
      <c r="A3" s="284"/>
      <c r="B3" s="284"/>
      <c r="C3" s="284"/>
      <c r="D3" s="285"/>
      <c r="E3" s="286"/>
      <c r="F3" s="80" t="s">
        <v>11</v>
      </c>
    </row>
    <row r="4" spans="1:6" ht="21.75" customHeight="1">
      <c r="A4" s="170" t="s">
        <v>12</v>
      </c>
      <c r="B4" s="63" t="s">
        <v>47</v>
      </c>
      <c r="C4" s="63" t="s">
        <v>48</v>
      </c>
      <c r="D4" s="63"/>
      <c r="E4" s="63"/>
      <c r="F4" s="255" t="s">
        <v>49</v>
      </c>
    </row>
    <row r="5" spans="1:6" ht="21.75" customHeight="1">
      <c r="A5" s="170"/>
      <c r="B5" s="63"/>
      <c r="C5" s="63" t="s">
        <v>50</v>
      </c>
      <c r="D5" s="258" t="s">
        <v>51</v>
      </c>
      <c r="E5" s="74" t="s">
        <v>52</v>
      </c>
      <c r="F5" s="257"/>
    </row>
    <row r="6" spans="1:8" ht="27" customHeight="1">
      <c r="A6" s="287" t="s">
        <v>53</v>
      </c>
      <c r="B6" s="288">
        <f>SUM(B7:B29)</f>
        <v>342520</v>
      </c>
      <c r="C6" s="288">
        <f>SUM(C7:C29)</f>
        <v>319000</v>
      </c>
      <c r="D6" s="288">
        <f aca="true" t="shared" si="0" ref="D6:D23">+C6-B6</f>
        <v>-23520</v>
      </c>
      <c r="E6" s="289">
        <f>+D6/B6</f>
        <v>-0.069</v>
      </c>
      <c r="F6" s="290"/>
      <c r="H6" s="291"/>
    </row>
    <row r="7" spans="1:6" ht="27" customHeight="1">
      <c r="A7" s="292" t="s">
        <v>54</v>
      </c>
      <c r="B7" s="293">
        <v>36663</v>
      </c>
      <c r="C7" s="293">
        <v>33619</v>
      </c>
      <c r="D7" s="293">
        <f t="shared" si="0"/>
        <v>-3044</v>
      </c>
      <c r="E7" s="294">
        <f>+D7/B7</f>
        <v>-0.083</v>
      </c>
      <c r="F7" s="290" t="s">
        <v>55</v>
      </c>
    </row>
    <row r="8" spans="1:9" ht="27" customHeight="1">
      <c r="A8" s="292" t="s">
        <v>56</v>
      </c>
      <c r="B8" s="293">
        <v>385</v>
      </c>
      <c r="C8" s="293">
        <v>544</v>
      </c>
      <c r="D8" s="293">
        <f t="shared" si="0"/>
        <v>159</v>
      </c>
      <c r="E8" s="294">
        <f aca="true" t="shared" si="1" ref="E7:E23">+D8/B8</f>
        <v>0.413</v>
      </c>
      <c r="F8" s="290" t="s">
        <v>57</v>
      </c>
      <c r="H8" s="295">
        <f>+(C7+C9+C10+C11+C13+C14+C15+C16)/(B7+B9+B10+B11+B13+B14+B15+B16)-1</f>
        <v>-0.0358</v>
      </c>
      <c r="I8" s="284" t="s">
        <v>58</v>
      </c>
    </row>
    <row r="9" spans="1:6" ht="27" customHeight="1">
      <c r="A9" s="292" t="s">
        <v>59</v>
      </c>
      <c r="B9" s="293">
        <v>12021</v>
      </c>
      <c r="C9" s="293">
        <v>12272</v>
      </c>
      <c r="D9" s="293">
        <f t="shared" si="0"/>
        <v>251</v>
      </c>
      <c r="E9" s="294">
        <f t="shared" si="1"/>
        <v>0.021</v>
      </c>
      <c r="F9" s="290"/>
    </row>
    <row r="10" spans="1:9" ht="27" customHeight="1">
      <c r="A10" s="292" t="s">
        <v>60</v>
      </c>
      <c r="B10" s="293">
        <v>60680</v>
      </c>
      <c r="C10" s="293">
        <v>66072</v>
      </c>
      <c r="D10" s="293">
        <f t="shared" si="0"/>
        <v>5392</v>
      </c>
      <c r="E10" s="294">
        <f t="shared" si="1"/>
        <v>0.089</v>
      </c>
      <c r="F10" s="290" t="s">
        <v>61</v>
      </c>
      <c r="G10" s="296"/>
      <c r="H10" s="280">
        <f>SUM(C10:C18)+C20+C23+C24+C25+C26</f>
        <v>261187</v>
      </c>
      <c r="I10" s="284" t="s">
        <v>62</v>
      </c>
    </row>
    <row r="11" spans="1:8" ht="27" customHeight="1">
      <c r="A11" s="292" t="s">
        <v>63</v>
      </c>
      <c r="B11" s="293">
        <v>1273</v>
      </c>
      <c r="C11" s="293">
        <v>492</v>
      </c>
      <c r="D11" s="293">
        <f t="shared" si="0"/>
        <v>-781</v>
      </c>
      <c r="E11" s="294">
        <f t="shared" si="1"/>
        <v>-0.614</v>
      </c>
      <c r="F11" s="290" t="s">
        <v>64</v>
      </c>
      <c r="G11" s="296"/>
      <c r="H11" s="297">
        <f>+H10/C6</f>
        <v>0.819</v>
      </c>
    </row>
    <row r="12" spans="1:8" ht="27" customHeight="1">
      <c r="A12" s="292" t="s">
        <v>65</v>
      </c>
      <c r="B12" s="293">
        <v>7668</v>
      </c>
      <c r="C12" s="293">
        <v>5549</v>
      </c>
      <c r="D12" s="293">
        <f t="shared" si="0"/>
        <v>-2119</v>
      </c>
      <c r="E12" s="294">
        <f t="shared" si="1"/>
        <v>-0.276</v>
      </c>
      <c r="F12" s="290" t="s">
        <v>66</v>
      </c>
      <c r="G12" s="296"/>
      <c r="H12" s="297">
        <f>+C10/C6</f>
        <v>0.207</v>
      </c>
    </row>
    <row r="13" spans="1:7" ht="27" customHeight="1">
      <c r="A13" s="292" t="s">
        <v>67</v>
      </c>
      <c r="B13" s="293">
        <v>58941</v>
      </c>
      <c r="C13" s="293">
        <v>58495</v>
      </c>
      <c r="D13" s="293">
        <f t="shared" si="0"/>
        <v>-446</v>
      </c>
      <c r="E13" s="294">
        <f t="shared" si="1"/>
        <v>-0.008</v>
      </c>
      <c r="F13" s="290"/>
      <c r="G13" s="296"/>
    </row>
    <row r="14" spans="1:7" ht="27" customHeight="1">
      <c r="A14" s="292" t="s">
        <v>68</v>
      </c>
      <c r="B14" s="293">
        <v>25386</v>
      </c>
      <c r="C14" s="293">
        <v>23369</v>
      </c>
      <c r="D14" s="293">
        <f t="shared" si="0"/>
        <v>-2017</v>
      </c>
      <c r="E14" s="294">
        <f t="shared" si="1"/>
        <v>-0.079</v>
      </c>
      <c r="F14" s="290" t="s">
        <v>69</v>
      </c>
      <c r="G14" s="296"/>
    </row>
    <row r="15" spans="1:7" ht="27" customHeight="1">
      <c r="A15" s="292" t="s">
        <v>70</v>
      </c>
      <c r="B15" s="293">
        <v>6555</v>
      </c>
      <c r="C15" s="293">
        <v>3927</v>
      </c>
      <c r="D15" s="293">
        <f t="shared" si="0"/>
        <v>-2628</v>
      </c>
      <c r="E15" s="294">
        <f t="shared" si="1"/>
        <v>-0.401</v>
      </c>
      <c r="F15" s="290" t="s">
        <v>71</v>
      </c>
      <c r="G15" s="296"/>
    </row>
    <row r="16" spans="1:7" ht="27" customHeight="1">
      <c r="A16" s="292" t="s">
        <v>72</v>
      </c>
      <c r="B16" s="293">
        <v>36361</v>
      </c>
      <c r="C16" s="293">
        <v>31112</v>
      </c>
      <c r="D16" s="293">
        <f t="shared" si="0"/>
        <v>-5249</v>
      </c>
      <c r="E16" s="294">
        <f t="shared" si="1"/>
        <v>-0.144</v>
      </c>
      <c r="F16" s="290" t="s">
        <v>73</v>
      </c>
      <c r="G16" s="296"/>
    </row>
    <row r="17" spans="1:7" ht="37.5" customHeight="1">
      <c r="A17" s="292" t="s">
        <v>74</v>
      </c>
      <c r="B17" s="293">
        <v>59391</v>
      </c>
      <c r="C17" s="293">
        <v>47309</v>
      </c>
      <c r="D17" s="293">
        <f t="shared" si="0"/>
        <v>-12082</v>
      </c>
      <c r="E17" s="294">
        <f t="shared" si="1"/>
        <v>-0.203</v>
      </c>
      <c r="F17" s="290" t="s">
        <v>75</v>
      </c>
      <c r="G17" s="296"/>
    </row>
    <row r="18" spans="1:7" ht="27" customHeight="1">
      <c r="A18" s="292" t="s">
        <v>76</v>
      </c>
      <c r="B18" s="293">
        <v>9351</v>
      </c>
      <c r="C18" s="293">
        <v>14971</v>
      </c>
      <c r="D18" s="293">
        <f t="shared" si="0"/>
        <v>5620</v>
      </c>
      <c r="E18" s="294">
        <f t="shared" si="1"/>
        <v>0.601</v>
      </c>
      <c r="F18" s="290" t="s">
        <v>77</v>
      </c>
      <c r="G18" s="296"/>
    </row>
    <row r="19" spans="1:7" ht="27" customHeight="1">
      <c r="A19" s="292" t="s">
        <v>78</v>
      </c>
      <c r="B19" s="293">
        <v>1569</v>
      </c>
      <c r="C19" s="293">
        <v>2815</v>
      </c>
      <c r="D19" s="293">
        <f t="shared" si="0"/>
        <v>1246</v>
      </c>
      <c r="E19" s="294">
        <f t="shared" si="1"/>
        <v>0.794</v>
      </c>
      <c r="F19" s="290" t="s">
        <v>79</v>
      </c>
      <c r="G19" s="298"/>
    </row>
    <row r="20" spans="1:7" ht="27" customHeight="1">
      <c r="A20" s="292" t="s">
        <v>80</v>
      </c>
      <c r="B20" s="293">
        <v>609</v>
      </c>
      <c r="C20" s="293">
        <v>2954</v>
      </c>
      <c r="D20" s="293">
        <f t="shared" si="0"/>
        <v>2345</v>
      </c>
      <c r="E20" s="294">
        <f t="shared" si="1"/>
        <v>3.851</v>
      </c>
      <c r="F20" s="290" t="s">
        <v>71</v>
      </c>
      <c r="G20" s="296"/>
    </row>
    <row r="21" spans="1:7" ht="27" customHeight="1">
      <c r="A21" s="292" t="s">
        <v>81</v>
      </c>
      <c r="B21" s="293">
        <v>52</v>
      </c>
      <c r="C21" s="293">
        <v>130</v>
      </c>
      <c r="D21" s="293">
        <f t="shared" si="0"/>
        <v>78</v>
      </c>
      <c r="E21" s="294">
        <f t="shared" si="1"/>
        <v>1.5</v>
      </c>
      <c r="F21" s="290" t="s">
        <v>82</v>
      </c>
      <c r="G21" s="298"/>
    </row>
    <row r="22" spans="1:7" ht="27" customHeight="1">
      <c r="A22" s="292" t="s">
        <v>83</v>
      </c>
      <c r="B22" s="293"/>
      <c r="C22" s="293">
        <v>106</v>
      </c>
      <c r="D22" s="293">
        <f t="shared" si="0"/>
        <v>106</v>
      </c>
      <c r="E22" s="294"/>
      <c r="F22" s="290" t="s">
        <v>84</v>
      </c>
      <c r="G22" s="298"/>
    </row>
    <row r="23" spans="1:7" ht="27" customHeight="1">
      <c r="A23" s="292" t="s">
        <v>85</v>
      </c>
      <c r="B23" s="293">
        <v>4047</v>
      </c>
      <c r="C23" s="293">
        <v>2524</v>
      </c>
      <c r="D23" s="293">
        <f aca="true" t="shared" si="2" ref="D23:D26">+C23-B23</f>
        <v>-1523</v>
      </c>
      <c r="E23" s="294">
        <f aca="true" t="shared" si="3" ref="E23:E29">+D23/B23</f>
        <v>-0.376</v>
      </c>
      <c r="F23" s="290" t="s">
        <v>71</v>
      </c>
      <c r="G23" s="296"/>
    </row>
    <row r="24" spans="1:8" ht="27" customHeight="1">
      <c r="A24" s="292" t="s">
        <v>86</v>
      </c>
      <c r="B24" s="293">
        <v>5505</v>
      </c>
      <c r="C24" s="293">
        <v>1698</v>
      </c>
      <c r="D24" s="293">
        <f t="shared" si="2"/>
        <v>-3807</v>
      </c>
      <c r="E24" s="294">
        <f t="shared" si="3"/>
        <v>-0.692</v>
      </c>
      <c r="F24" s="290" t="s">
        <v>87</v>
      </c>
      <c r="G24" s="296"/>
      <c r="H24" s="299"/>
    </row>
    <row r="25" spans="1:7" ht="27" customHeight="1">
      <c r="A25" s="292" t="s">
        <v>88</v>
      </c>
      <c r="B25" s="293">
        <v>176</v>
      </c>
      <c r="C25" s="293">
        <v>267</v>
      </c>
      <c r="D25" s="293">
        <f t="shared" si="2"/>
        <v>91</v>
      </c>
      <c r="E25" s="294">
        <f t="shared" si="3"/>
        <v>0.517</v>
      </c>
      <c r="F25" s="290" t="s">
        <v>89</v>
      </c>
      <c r="G25" s="296"/>
    </row>
    <row r="26" spans="1:6" ht="27" customHeight="1">
      <c r="A26" s="292" t="s">
        <v>90</v>
      </c>
      <c r="B26" s="293">
        <v>4751</v>
      </c>
      <c r="C26" s="293">
        <v>2448</v>
      </c>
      <c r="D26" s="293">
        <f t="shared" si="2"/>
        <v>-2303</v>
      </c>
      <c r="E26" s="294">
        <f t="shared" si="3"/>
        <v>-0.485</v>
      </c>
      <c r="F26" s="290" t="s">
        <v>71</v>
      </c>
    </row>
    <row r="27" spans="1:6" s="280" customFormat="1" ht="27" customHeight="1">
      <c r="A27" s="292" t="s">
        <v>91</v>
      </c>
      <c r="B27" s="293">
        <v>3182</v>
      </c>
      <c r="C27" s="293">
        <v>1753</v>
      </c>
      <c r="D27" s="293">
        <f aca="true" t="shared" si="4" ref="D27:D29">+C27-B27</f>
        <v>-1429</v>
      </c>
      <c r="E27" s="294">
        <f t="shared" si="3"/>
        <v>-0.449</v>
      </c>
      <c r="F27" s="290" t="s">
        <v>71</v>
      </c>
    </row>
    <row r="28" spans="1:6" ht="39" customHeight="1">
      <c r="A28" s="292" t="s">
        <v>92</v>
      </c>
      <c r="B28" s="293">
        <v>7860</v>
      </c>
      <c r="C28" s="293">
        <v>6526</v>
      </c>
      <c r="D28" s="293">
        <f t="shared" si="4"/>
        <v>-1334</v>
      </c>
      <c r="E28" s="294">
        <f t="shared" si="3"/>
        <v>-0.17</v>
      </c>
      <c r="F28" s="290" t="s">
        <v>93</v>
      </c>
    </row>
    <row r="29" spans="1:6" ht="27" customHeight="1">
      <c r="A29" s="292" t="s">
        <v>94</v>
      </c>
      <c r="B29" s="293">
        <v>94</v>
      </c>
      <c r="C29" s="293">
        <v>48</v>
      </c>
      <c r="D29" s="293">
        <f t="shared" si="4"/>
        <v>-46</v>
      </c>
      <c r="E29" s="294">
        <f t="shared" si="3"/>
        <v>-0.489</v>
      </c>
      <c r="F29" s="290" t="s">
        <v>95</v>
      </c>
    </row>
    <row r="30" spans="2:6" ht="28.5" customHeight="1">
      <c r="B30" s="300"/>
      <c r="C30" s="300"/>
      <c r="D30" s="301"/>
      <c r="E30" s="302"/>
      <c r="F30" s="302"/>
    </row>
    <row r="31" spans="2:6" ht="28.5" customHeight="1">
      <c r="B31" s="300"/>
      <c r="C31" s="303"/>
      <c r="D31" s="301"/>
      <c r="E31" s="302"/>
      <c r="F31" s="302"/>
    </row>
    <row r="32" spans="2:6" ht="28.5" customHeight="1">
      <c r="B32" s="300"/>
      <c r="C32" s="300"/>
      <c r="D32" s="301"/>
      <c r="E32" s="302"/>
      <c r="F32" s="302"/>
    </row>
    <row r="33" spans="2:6" ht="28.5" customHeight="1">
      <c r="B33" s="300"/>
      <c r="C33" s="300"/>
      <c r="D33" s="301"/>
      <c r="E33" s="302"/>
      <c r="F33" s="302"/>
    </row>
    <row r="34" spans="2:6" ht="28.5" customHeight="1">
      <c r="B34" s="300"/>
      <c r="C34" s="300"/>
      <c r="D34" s="301"/>
      <c r="E34" s="302"/>
      <c r="F34" s="302"/>
    </row>
    <row r="35" spans="2:6" ht="28.5" customHeight="1">
      <c r="B35" s="300"/>
      <c r="C35" s="300"/>
      <c r="D35" s="301"/>
      <c r="E35" s="302"/>
      <c r="F35" s="302"/>
    </row>
    <row r="36" spans="2:6" ht="28.5" customHeight="1">
      <c r="B36" s="300"/>
      <c r="C36" s="300"/>
      <c r="D36" s="301"/>
      <c r="E36" s="302"/>
      <c r="F36" s="302"/>
    </row>
    <row r="37" spans="2:6" ht="28.5" customHeight="1">
      <c r="B37" s="300"/>
      <c r="C37" s="300"/>
      <c r="D37" s="301"/>
      <c r="E37" s="302"/>
      <c r="F37" s="302"/>
    </row>
  </sheetData>
  <sheetProtection/>
  <mergeCells count="5">
    <mergeCell ref="A2:F2"/>
    <mergeCell ref="C4:E4"/>
    <mergeCell ref="A4:A5"/>
    <mergeCell ref="B4:B5"/>
    <mergeCell ref="F4:F5"/>
  </mergeCells>
  <printOptions horizontalCentered="1"/>
  <pageMargins left="0.59" right="0.55" top="0.59" bottom="0.39" header="0" footer="0.39"/>
  <pageSetup firstPageNumber="18" useFirstPageNumber="1" fitToHeight="1" fitToWidth="1" horizontalDpi="600" verticalDpi="6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27"/>
  <sheetViews>
    <sheetView showZeros="0" zoomScaleSheetLayoutView="100" workbookViewId="0" topLeftCell="A2">
      <selection activeCell="I8" sqref="I8"/>
    </sheetView>
  </sheetViews>
  <sheetFormatPr defaultColWidth="9.00390625" defaultRowHeight="42.75" customHeight="1"/>
  <cols>
    <col min="1" max="1" width="30.875" style="52" customWidth="1"/>
    <col min="2" max="2" width="10.875" style="52" customWidth="1"/>
    <col min="3" max="3" width="11.125" style="52" customWidth="1"/>
    <col min="4" max="4" width="8.375" style="52" customWidth="1"/>
    <col min="5" max="5" width="11.00390625" style="52" customWidth="1"/>
    <col min="6" max="6" width="8.375" style="263" customWidth="1"/>
    <col min="7" max="8" width="9.00390625" style="52" customWidth="1"/>
    <col min="9" max="10" width="12.625" style="52" bestFit="1" customWidth="1"/>
    <col min="11" max="16384" width="9.00390625" style="52" customWidth="1"/>
  </cols>
  <sheetData>
    <row r="1" spans="1:6" ht="23.25" customHeight="1">
      <c r="A1" s="264" t="s">
        <v>96</v>
      </c>
      <c r="B1" s="209"/>
      <c r="C1" s="209"/>
      <c r="D1" s="209"/>
      <c r="E1" s="209"/>
      <c r="F1" s="265"/>
    </row>
    <row r="2" spans="1:6" ht="36.75" customHeight="1">
      <c r="A2" s="56" t="s">
        <v>97</v>
      </c>
      <c r="B2" s="56"/>
      <c r="C2" s="56"/>
      <c r="D2" s="56"/>
      <c r="E2" s="56"/>
      <c r="F2" s="56"/>
    </row>
    <row r="3" spans="1:6" ht="25.5" customHeight="1">
      <c r="A3" s="266"/>
      <c r="B3" s="267"/>
      <c r="C3" s="267"/>
      <c r="D3" s="267"/>
      <c r="E3" s="268"/>
      <c r="F3" s="269" t="s">
        <v>11</v>
      </c>
    </row>
    <row r="4" spans="1:6" ht="42.75" customHeight="1">
      <c r="A4" s="270" t="s">
        <v>12</v>
      </c>
      <c r="B4" s="271" t="s">
        <v>13</v>
      </c>
      <c r="C4" s="85" t="s">
        <v>14</v>
      </c>
      <c r="D4" s="86"/>
      <c r="E4" s="84" t="s">
        <v>98</v>
      </c>
      <c r="F4" s="272" t="s">
        <v>99</v>
      </c>
    </row>
    <row r="5" spans="1:6" ht="42.75" customHeight="1">
      <c r="A5" s="273"/>
      <c r="B5" s="274"/>
      <c r="C5" s="90" t="s">
        <v>17</v>
      </c>
      <c r="D5" s="275" t="s">
        <v>100</v>
      </c>
      <c r="E5" s="274"/>
      <c r="F5" s="276"/>
    </row>
    <row r="6" spans="1:8" ht="49.5" customHeight="1">
      <c r="A6" s="66" t="s">
        <v>101</v>
      </c>
      <c r="B6" s="97">
        <f>SUM(B7:B13)</f>
        <v>125700</v>
      </c>
      <c r="C6" s="97">
        <f>SUM(C7:C13)</f>
        <v>159700</v>
      </c>
      <c r="D6" s="277">
        <f aca="true" t="shared" si="0" ref="D6:D12">+C6/B6</f>
        <v>1.27</v>
      </c>
      <c r="E6" s="97">
        <f>SUM(E7:E13)</f>
        <v>90917</v>
      </c>
      <c r="F6" s="76">
        <f aca="true" t="shared" si="1" ref="F6:F12">+C6/E6-1</f>
        <v>0.757</v>
      </c>
      <c r="G6" s="72"/>
      <c r="H6" s="101"/>
    </row>
    <row r="7" spans="1:10" ht="49.5" customHeight="1">
      <c r="A7" s="95" t="s">
        <v>102</v>
      </c>
      <c r="B7" s="97">
        <v>120000</v>
      </c>
      <c r="C7" s="97">
        <v>150000</v>
      </c>
      <c r="D7" s="277">
        <f t="shared" si="0"/>
        <v>1.25</v>
      </c>
      <c r="E7" s="97">
        <v>85373</v>
      </c>
      <c r="F7" s="76">
        <f t="shared" si="1"/>
        <v>0.757</v>
      </c>
      <c r="G7" s="72"/>
      <c r="H7" s="101">
        <f>SUM(C7:C9)</f>
        <v>156630</v>
      </c>
      <c r="I7" s="279">
        <f>SUM(B7:B9)</f>
        <v>123200</v>
      </c>
      <c r="J7" s="52">
        <f>SUM(E7:E9)</f>
        <v>88848</v>
      </c>
    </row>
    <row r="8" spans="1:10" ht="49.5" customHeight="1">
      <c r="A8" s="95" t="s">
        <v>103</v>
      </c>
      <c r="B8" s="97">
        <v>3000</v>
      </c>
      <c r="C8" s="97">
        <v>6300</v>
      </c>
      <c r="D8" s="277">
        <f t="shared" si="0"/>
        <v>2.1</v>
      </c>
      <c r="E8" s="97">
        <v>3322</v>
      </c>
      <c r="F8" s="76">
        <f t="shared" si="1"/>
        <v>0.896</v>
      </c>
      <c r="G8" s="72"/>
      <c r="I8" s="102">
        <f>+H7/I7</f>
        <v>1.271</v>
      </c>
      <c r="J8" s="102">
        <f>+H7/J7-1</f>
        <v>0.763</v>
      </c>
    </row>
    <row r="9" spans="1:9" ht="49.5" customHeight="1">
      <c r="A9" s="95" t="s">
        <v>104</v>
      </c>
      <c r="B9" s="97">
        <v>200</v>
      </c>
      <c r="C9" s="97">
        <v>330</v>
      </c>
      <c r="D9" s="277">
        <f t="shared" si="0"/>
        <v>1.65</v>
      </c>
      <c r="E9" s="97">
        <v>153</v>
      </c>
      <c r="F9" s="76">
        <f t="shared" si="1"/>
        <v>1.157</v>
      </c>
      <c r="G9" s="72"/>
      <c r="I9" s="101"/>
    </row>
    <row r="10" spans="1:7" ht="49.5" customHeight="1">
      <c r="A10" s="95" t="s">
        <v>105</v>
      </c>
      <c r="B10" s="97">
        <v>1500</v>
      </c>
      <c r="C10" s="97">
        <v>2000</v>
      </c>
      <c r="D10" s="277">
        <f t="shared" si="0"/>
        <v>1.333</v>
      </c>
      <c r="E10" s="97">
        <v>1106</v>
      </c>
      <c r="F10" s="76">
        <f t="shared" si="1"/>
        <v>0.808</v>
      </c>
      <c r="G10" s="72"/>
    </row>
    <row r="11" spans="1:7" ht="49.5" customHeight="1">
      <c r="A11" s="95" t="s">
        <v>106</v>
      </c>
      <c r="B11" s="97">
        <v>600</v>
      </c>
      <c r="C11" s="97">
        <v>670</v>
      </c>
      <c r="D11" s="277">
        <f t="shared" si="0"/>
        <v>1.117</v>
      </c>
      <c r="E11" s="97">
        <v>586</v>
      </c>
      <c r="F11" s="76">
        <f t="shared" si="1"/>
        <v>0.143</v>
      </c>
      <c r="G11" s="72"/>
    </row>
    <row r="12" spans="1:7" ht="49.5" customHeight="1">
      <c r="A12" s="95" t="s">
        <v>107</v>
      </c>
      <c r="B12" s="96">
        <v>400</v>
      </c>
      <c r="C12" s="97">
        <v>400</v>
      </c>
      <c r="D12" s="277">
        <f t="shared" si="0"/>
        <v>1</v>
      </c>
      <c r="E12" s="97">
        <v>377</v>
      </c>
      <c r="F12" s="76">
        <f t="shared" si="1"/>
        <v>0.061</v>
      </c>
      <c r="G12" s="72"/>
    </row>
    <row r="13" spans="1:7" ht="49.5" customHeight="1">
      <c r="A13" s="95" t="s">
        <v>108</v>
      </c>
      <c r="B13" s="97"/>
      <c r="C13" s="97"/>
      <c r="D13" s="277"/>
      <c r="E13" s="97"/>
      <c r="F13" s="76"/>
      <c r="G13" s="72"/>
    </row>
    <row r="14" spans="2:7" ht="42.75" customHeight="1">
      <c r="B14" s="72"/>
      <c r="C14" s="72"/>
      <c r="D14" s="72"/>
      <c r="E14" s="72"/>
      <c r="F14" s="278"/>
      <c r="G14" s="72"/>
    </row>
    <row r="15" spans="2:7" ht="42.75" customHeight="1">
      <c r="B15" s="72"/>
      <c r="C15" s="72"/>
      <c r="D15" s="72"/>
      <c r="E15" s="72"/>
      <c r="F15" s="278"/>
      <c r="G15" s="72"/>
    </row>
    <row r="16" spans="2:7" ht="42.75" customHeight="1">
      <c r="B16" s="72"/>
      <c r="C16" s="72"/>
      <c r="D16" s="72"/>
      <c r="E16" s="72"/>
      <c r="F16" s="278"/>
      <c r="G16" s="72"/>
    </row>
    <row r="17" spans="2:7" ht="42.75" customHeight="1">
      <c r="B17" s="72"/>
      <c r="C17" s="72"/>
      <c r="D17" s="72"/>
      <c r="E17" s="72"/>
      <c r="F17" s="278"/>
      <c r="G17" s="72"/>
    </row>
    <row r="18" spans="2:7" ht="42.75" customHeight="1">
      <c r="B18" s="72"/>
      <c r="C18" s="72"/>
      <c r="D18" s="72"/>
      <c r="E18" s="72"/>
      <c r="F18" s="278"/>
      <c r="G18" s="72"/>
    </row>
    <row r="19" spans="2:7" ht="42.75" customHeight="1">
      <c r="B19" s="72"/>
      <c r="C19" s="72"/>
      <c r="D19" s="72"/>
      <c r="E19" s="72"/>
      <c r="F19" s="278"/>
      <c r="G19" s="72"/>
    </row>
    <row r="20" spans="2:7" ht="42.75" customHeight="1">
      <c r="B20" s="72"/>
      <c r="C20" s="72"/>
      <c r="D20" s="72"/>
      <c r="E20" s="72"/>
      <c r="F20" s="278"/>
      <c r="G20" s="72"/>
    </row>
    <row r="21" spans="2:7" ht="42.75" customHeight="1">
      <c r="B21" s="72"/>
      <c r="C21" s="72"/>
      <c r="D21" s="72"/>
      <c r="E21" s="72"/>
      <c r="F21" s="278"/>
      <c r="G21" s="72"/>
    </row>
    <row r="22" spans="2:7" ht="42.75" customHeight="1">
      <c r="B22" s="72"/>
      <c r="C22" s="72"/>
      <c r="D22" s="72"/>
      <c r="E22" s="72"/>
      <c r="F22" s="278"/>
      <c r="G22" s="72"/>
    </row>
    <row r="23" spans="2:7" ht="42.75" customHeight="1">
      <c r="B23" s="72"/>
      <c r="C23" s="72"/>
      <c r="D23" s="72"/>
      <c r="E23" s="72"/>
      <c r="F23" s="278"/>
      <c r="G23" s="72"/>
    </row>
    <row r="24" spans="2:7" ht="42.75" customHeight="1">
      <c r="B24" s="72"/>
      <c r="C24" s="72"/>
      <c r="D24" s="72"/>
      <c r="E24" s="72"/>
      <c r="F24" s="278"/>
      <c r="G24" s="72"/>
    </row>
    <row r="25" spans="2:7" ht="42.75" customHeight="1">
      <c r="B25" s="72"/>
      <c r="C25" s="72"/>
      <c r="D25" s="72"/>
      <c r="E25" s="72"/>
      <c r="F25" s="278"/>
      <c r="G25" s="72"/>
    </row>
    <row r="26" spans="2:7" ht="42.75" customHeight="1">
      <c r="B26" s="72"/>
      <c r="C26" s="72"/>
      <c r="D26" s="72"/>
      <c r="E26" s="72"/>
      <c r="F26" s="278"/>
      <c r="G26" s="72"/>
    </row>
    <row r="27" spans="2:7" ht="42.75" customHeight="1">
      <c r="B27" s="72"/>
      <c r="C27" s="72"/>
      <c r="D27" s="72"/>
      <c r="E27" s="72"/>
      <c r="F27" s="278"/>
      <c r="G27" s="72"/>
    </row>
  </sheetData>
  <sheetProtection/>
  <mergeCells count="6">
    <mergeCell ref="A2:F2"/>
    <mergeCell ref="C4:D4"/>
    <mergeCell ref="A4:A5"/>
    <mergeCell ref="B4:B5"/>
    <mergeCell ref="E4:E5"/>
    <mergeCell ref="F4:F5"/>
  </mergeCells>
  <printOptions horizontalCentered="1"/>
  <pageMargins left="0.59" right="0.55" top="0.98" bottom="0.39" header="0" footer="0.59"/>
  <pageSetup firstPageNumber="19" useFirstPageNumber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33"/>
  <sheetViews>
    <sheetView showZeros="0" zoomScaleSheetLayoutView="100" workbookViewId="0" topLeftCell="A1">
      <selection activeCell="H10" sqref="H10"/>
    </sheetView>
  </sheetViews>
  <sheetFormatPr defaultColWidth="9.00390625" defaultRowHeight="33.75" customHeight="1"/>
  <cols>
    <col min="1" max="1" width="29.75390625" style="53" customWidth="1"/>
    <col min="2" max="3" width="12.375" style="53" customWidth="1"/>
    <col min="4" max="4" width="12.375" style="54" customWidth="1"/>
    <col min="5" max="5" width="12.375" style="251" customWidth="1"/>
    <col min="6" max="6" width="8.625" style="53" customWidth="1"/>
    <col min="7" max="16384" width="9.00390625" style="53" customWidth="1"/>
  </cols>
  <sheetData>
    <row r="1" spans="1:5" s="52" customFormat="1" ht="27" customHeight="1">
      <c r="A1" s="3" t="s">
        <v>109</v>
      </c>
      <c r="B1" s="252"/>
      <c r="C1" s="252"/>
      <c r="D1" s="252"/>
      <c r="E1" s="21"/>
    </row>
    <row r="2" spans="1:5" ht="31.5" customHeight="1">
      <c r="A2" s="253" t="s">
        <v>110</v>
      </c>
      <c r="B2" s="253"/>
      <c r="C2" s="253"/>
      <c r="D2" s="253"/>
      <c r="E2" s="253"/>
    </row>
    <row r="3" spans="4:5" s="52" customFormat="1" ht="28.5" customHeight="1">
      <c r="D3" s="21"/>
      <c r="E3" s="21" t="s">
        <v>11</v>
      </c>
    </row>
    <row r="4" spans="1:5" s="52" customFormat="1" ht="27.75" customHeight="1">
      <c r="A4" s="254" t="s">
        <v>111</v>
      </c>
      <c r="B4" s="255" t="s">
        <v>47</v>
      </c>
      <c r="C4" s="60" t="s">
        <v>48</v>
      </c>
      <c r="D4" s="61"/>
      <c r="E4" s="73"/>
    </row>
    <row r="5" spans="1:5" s="52" customFormat="1" ht="27.75" customHeight="1">
      <c r="A5" s="256"/>
      <c r="B5" s="257"/>
      <c r="C5" s="255" t="s">
        <v>50</v>
      </c>
      <c r="D5" s="258" t="s">
        <v>51</v>
      </c>
      <c r="E5" s="259" t="s">
        <v>52</v>
      </c>
    </row>
    <row r="6" spans="1:5" s="52" customFormat="1" ht="33" customHeight="1">
      <c r="A6" s="260" t="s">
        <v>112</v>
      </c>
      <c r="B6" s="96">
        <f>SUM(B7:B22)</f>
        <v>161387</v>
      </c>
      <c r="C6" s="96">
        <f>SUM(C7:C22)</f>
        <v>172000</v>
      </c>
      <c r="D6" s="96">
        <f>+C6-B6</f>
        <v>10613</v>
      </c>
      <c r="E6" s="261">
        <f>+D6/B6</f>
        <v>0.066</v>
      </c>
    </row>
    <row r="7" spans="1:5" s="52" customFormat="1" ht="33" customHeight="1">
      <c r="A7" s="95" t="s">
        <v>113</v>
      </c>
      <c r="B7" s="96">
        <v>4</v>
      </c>
      <c r="C7" s="96">
        <v>1</v>
      </c>
      <c r="D7" s="96">
        <f aca="true" t="shared" si="0" ref="D7:D22">+C7-B7</f>
        <v>-3</v>
      </c>
      <c r="E7" s="261">
        <f>+D7/B7</f>
        <v>-0.75</v>
      </c>
    </row>
    <row r="8" spans="1:5" s="52" customFormat="1" ht="33" customHeight="1">
      <c r="A8" s="95" t="s">
        <v>114</v>
      </c>
      <c r="B8" s="96">
        <v>2824</v>
      </c>
      <c r="C8" s="96">
        <v>650</v>
      </c>
      <c r="D8" s="96">
        <f t="shared" si="0"/>
        <v>-2174</v>
      </c>
      <c r="E8" s="261">
        <f>+D8/B8</f>
        <v>-0.77</v>
      </c>
    </row>
    <row r="9" spans="1:5" s="52" customFormat="1" ht="33" customHeight="1">
      <c r="A9" s="95" t="s">
        <v>115</v>
      </c>
      <c r="B9" s="96"/>
      <c r="C9" s="96">
        <v>159</v>
      </c>
      <c r="D9" s="96">
        <f t="shared" si="0"/>
        <v>159</v>
      </c>
      <c r="E9" s="261"/>
    </row>
    <row r="10" spans="1:5" s="52" customFormat="1" ht="33" customHeight="1">
      <c r="A10" s="95" t="s">
        <v>116</v>
      </c>
      <c r="B10" s="96">
        <v>82227</v>
      </c>
      <c r="C10" s="96">
        <v>143000</v>
      </c>
      <c r="D10" s="96">
        <f t="shared" si="0"/>
        <v>60773</v>
      </c>
      <c r="E10" s="261">
        <f>+D10/B10</f>
        <v>0.739</v>
      </c>
    </row>
    <row r="11" spans="1:5" s="52" customFormat="1" ht="33" customHeight="1">
      <c r="A11" s="95" t="s">
        <v>117</v>
      </c>
      <c r="B11" s="96">
        <v>3292</v>
      </c>
      <c r="C11" s="96">
        <v>3800</v>
      </c>
      <c r="D11" s="96">
        <f t="shared" si="0"/>
        <v>508</v>
      </c>
      <c r="E11" s="261">
        <f>+D11/B11</f>
        <v>0.154</v>
      </c>
    </row>
    <row r="12" spans="1:5" s="52" customFormat="1" ht="33" customHeight="1">
      <c r="A12" s="95" t="s">
        <v>118</v>
      </c>
      <c r="B12" s="96">
        <v>697</v>
      </c>
      <c r="C12" s="96">
        <v>424</v>
      </c>
      <c r="D12" s="96">
        <f t="shared" si="0"/>
        <v>-273</v>
      </c>
      <c r="E12" s="261">
        <f>+D12/B12</f>
        <v>-0.392</v>
      </c>
    </row>
    <row r="13" spans="1:5" s="52" customFormat="1" ht="33" customHeight="1">
      <c r="A13" s="95" t="s">
        <v>119</v>
      </c>
      <c r="B13" s="96">
        <v>1054</v>
      </c>
      <c r="C13" s="96">
        <v>1454</v>
      </c>
      <c r="D13" s="96">
        <f t="shared" si="0"/>
        <v>400</v>
      </c>
      <c r="E13" s="261">
        <f aca="true" t="shared" si="1" ref="E13:E17">+D13/B13</f>
        <v>0.38</v>
      </c>
    </row>
    <row r="14" spans="1:5" s="52" customFormat="1" ht="33" customHeight="1">
      <c r="A14" s="95" t="s">
        <v>120</v>
      </c>
      <c r="B14" s="96">
        <v>584</v>
      </c>
      <c r="C14" s="96">
        <v>770</v>
      </c>
      <c r="D14" s="96">
        <f t="shared" si="0"/>
        <v>186</v>
      </c>
      <c r="E14" s="261">
        <f t="shared" si="1"/>
        <v>0.318</v>
      </c>
    </row>
    <row r="15" spans="1:5" s="52" customFormat="1" ht="33" customHeight="1">
      <c r="A15" s="95" t="s">
        <v>121</v>
      </c>
      <c r="B15" s="96">
        <v>237</v>
      </c>
      <c r="C15" s="96">
        <v>100</v>
      </c>
      <c r="D15" s="96">
        <f t="shared" si="0"/>
        <v>-137</v>
      </c>
      <c r="E15" s="261">
        <f t="shared" si="1"/>
        <v>-0.578</v>
      </c>
    </row>
    <row r="16" spans="1:5" s="52" customFormat="1" ht="33" customHeight="1">
      <c r="A16" s="95" t="s">
        <v>122</v>
      </c>
      <c r="B16" s="96">
        <v>540</v>
      </c>
      <c r="C16" s="96"/>
      <c r="D16" s="96">
        <f t="shared" si="0"/>
        <v>-540</v>
      </c>
      <c r="E16" s="261">
        <f t="shared" si="1"/>
        <v>-1</v>
      </c>
    </row>
    <row r="17" spans="1:5" s="52" customFormat="1" ht="33" customHeight="1">
      <c r="A17" s="95" t="s">
        <v>123</v>
      </c>
      <c r="B17" s="96">
        <v>20000</v>
      </c>
      <c r="C17" s="96"/>
      <c r="D17" s="96">
        <f t="shared" si="0"/>
        <v>-20000</v>
      </c>
      <c r="E17" s="261">
        <f t="shared" si="1"/>
        <v>-1</v>
      </c>
    </row>
    <row r="18" spans="1:5" s="52" customFormat="1" ht="33" customHeight="1">
      <c r="A18" s="95" t="s">
        <v>124</v>
      </c>
      <c r="B18" s="96">
        <v>37400</v>
      </c>
      <c r="C18" s="96">
        <v>14220</v>
      </c>
      <c r="D18" s="96">
        <f t="shared" si="0"/>
        <v>-23180</v>
      </c>
      <c r="E18" s="261">
        <f aca="true" t="shared" si="2" ref="E18:E22">+D18/B18</f>
        <v>-0.62</v>
      </c>
    </row>
    <row r="19" spans="1:5" s="52" customFormat="1" ht="33" customHeight="1">
      <c r="A19" s="95" t="s">
        <v>125</v>
      </c>
      <c r="B19" s="96">
        <v>1337</v>
      </c>
      <c r="C19" s="96">
        <v>1380</v>
      </c>
      <c r="D19" s="96">
        <f t="shared" si="0"/>
        <v>43</v>
      </c>
      <c r="E19" s="261">
        <f t="shared" si="2"/>
        <v>0.032</v>
      </c>
    </row>
    <row r="20" spans="1:5" s="52" customFormat="1" ht="33" customHeight="1">
      <c r="A20" s="95" t="s">
        <v>126</v>
      </c>
      <c r="B20" s="96">
        <v>3931</v>
      </c>
      <c r="C20" s="96">
        <v>5174</v>
      </c>
      <c r="D20" s="96">
        <f t="shared" si="0"/>
        <v>1243</v>
      </c>
      <c r="E20" s="261">
        <f t="shared" si="2"/>
        <v>0.316</v>
      </c>
    </row>
    <row r="21" spans="1:5" s="52" customFormat="1" ht="33" customHeight="1">
      <c r="A21" s="95" t="s">
        <v>127</v>
      </c>
      <c r="B21" s="96">
        <v>167</v>
      </c>
      <c r="C21" s="96">
        <v>27</v>
      </c>
      <c r="D21" s="96">
        <f t="shared" si="0"/>
        <v>-140</v>
      </c>
      <c r="E21" s="261">
        <f t="shared" si="2"/>
        <v>-0.838</v>
      </c>
    </row>
    <row r="22" spans="1:5" s="52" customFormat="1" ht="33" customHeight="1">
      <c r="A22" s="95" t="s">
        <v>128</v>
      </c>
      <c r="B22" s="96">
        <v>7093</v>
      </c>
      <c r="C22" s="96">
        <v>841</v>
      </c>
      <c r="D22" s="96">
        <f t="shared" si="0"/>
        <v>-6252</v>
      </c>
      <c r="E22" s="261">
        <f t="shared" si="2"/>
        <v>-0.881</v>
      </c>
    </row>
    <row r="23" spans="2:6" ht="33.75" customHeight="1">
      <c r="B23" s="72"/>
      <c r="C23" s="72"/>
      <c r="D23" s="77"/>
      <c r="E23" s="262"/>
      <c r="F23" s="72"/>
    </row>
    <row r="24" spans="2:6" ht="33.75" customHeight="1">
      <c r="B24" s="72"/>
      <c r="C24" s="72"/>
      <c r="D24" s="77"/>
      <c r="E24" s="262"/>
      <c r="F24" s="72"/>
    </row>
    <row r="25" spans="2:6" ht="33.75" customHeight="1">
      <c r="B25" s="72"/>
      <c r="C25" s="72"/>
      <c r="D25" s="77"/>
      <c r="E25" s="262"/>
      <c r="F25" s="72"/>
    </row>
    <row r="26" spans="2:6" ht="33.75" customHeight="1">
      <c r="B26" s="72"/>
      <c r="C26" s="72"/>
      <c r="D26" s="77"/>
      <c r="E26" s="262"/>
      <c r="F26" s="72"/>
    </row>
    <row r="27" spans="2:6" ht="33.75" customHeight="1">
      <c r="B27" s="72"/>
      <c r="C27" s="72"/>
      <c r="D27" s="77"/>
      <c r="E27" s="262"/>
      <c r="F27" s="72"/>
    </row>
    <row r="28" spans="2:6" ht="33.75" customHeight="1">
      <c r="B28" s="72"/>
      <c r="C28" s="72"/>
      <c r="D28" s="77"/>
      <c r="E28" s="262"/>
      <c r="F28" s="72"/>
    </row>
    <row r="29" spans="2:6" ht="33.75" customHeight="1">
      <c r="B29" s="72"/>
      <c r="C29" s="72"/>
      <c r="D29" s="77"/>
      <c r="E29" s="262"/>
      <c r="F29" s="72"/>
    </row>
    <row r="30" spans="2:6" ht="33.75" customHeight="1">
      <c r="B30" s="72"/>
      <c r="C30" s="72"/>
      <c r="D30" s="77"/>
      <c r="E30" s="262"/>
      <c r="F30" s="72"/>
    </row>
    <row r="31" spans="2:6" ht="33.75" customHeight="1">
      <c r="B31" s="72"/>
      <c r="C31" s="72"/>
      <c r="D31" s="77"/>
      <c r="E31" s="262"/>
      <c r="F31" s="72"/>
    </row>
    <row r="32" spans="2:6" ht="33.75" customHeight="1">
      <c r="B32" s="72"/>
      <c r="C32" s="72"/>
      <c r="D32" s="77"/>
      <c r="E32" s="262"/>
      <c r="F32" s="72"/>
    </row>
    <row r="33" spans="2:6" ht="33.75" customHeight="1">
      <c r="B33" s="72"/>
      <c r="C33" s="72"/>
      <c r="D33" s="77"/>
      <c r="E33" s="262"/>
      <c r="F33" s="72"/>
    </row>
  </sheetData>
  <sheetProtection/>
  <mergeCells count="4">
    <mergeCell ref="A2:E2"/>
    <mergeCell ref="C4:E4"/>
    <mergeCell ref="A4:A5"/>
    <mergeCell ref="B4:B5"/>
  </mergeCells>
  <printOptions horizontalCentered="1"/>
  <pageMargins left="0.59" right="0.55" top="0.59" bottom="0.39" header="0" footer="0.59"/>
  <pageSetup firstPageNumber="20" useFirstPageNumber="1" fitToHeight="1" fitToWidth="1" horizontalDpi="600" verticalDpi="600" orientation="portrait" paperSize="9" scale="9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N21"/>
  <sheetViews>
    <sheetView showZeros="0" workbookViewId="0" topLeftCell="A1">
      <selection activeCell="M17" sqref="M17"/>
    </sheetView>
  </sheetViews>
  <sheetFormatPr defaultColWidth="9.00390625" defaultRowHeight="14.25"/>
  <cols>
    <col min="1" max="1" width="17.875" style="231" customWidth="1"/>
    <col min="2" max="5" width="8.875" style="231" customWidth="1"/>
    <col min="6" max="6" width="9.00390625" style="231" customWidth="1"/>
    <col min="7" max="7" width="21.25390625" style="231" customWidth="1"/>
    <col min="8" max="11" width="9.75390625" style="231" customWidth="1"/>
    <col min="12" max="12" width="8.75390625" style="231" customWidth="1"/>
    <col min="13" max="16384" width="9.00390625" style="231" customWidth="1"/>
  </cols>
  <sheetData>
    <row r="1" spans="1:12" s="229" customFormat="1" ht="19.5" customHeight="1">
      <c r="A1" s="232" t="s">
        <v>129</v>
      </c>
      <c r="L1" s="250"/>
    </row>
    <row r="2" spans="1:12" ht="29.25" customHeight="1">
      <c r="A2" s="233" t="s">
        <v>130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="229" customFormat="1" ht="19.5" customHeight="1">
      <c r="L3" s="250" t="s">
        <v>11</v>
      </c>
    </row>
    <row r="4" spans="1:12" s="230" customFormat="1" ht="20.25" customHeight="1">
      <c r="A4" s="234" t="s">
        <v>131</v>
      </c>
      <c r="B4" s="234"/>
      <c r="C4" s="234"/>
      <c r="D4" s="234"/>
      <c r="E4" s="234"/>
      <c r="F4" s="234"/>
      <c r="G4" s="234" t="s">
        <v>132</v>
      </c>
      <c r="H4" s="234"/>
      <c r="I4" s="234"/>
      <c r="J4" s="234"/>
      <c r="K4" s="234"/>
      <c r="L4" s="234"/>
    </row>
    <row r="5" spans="1:12" s="230" customFormat="1" ht="24" customHeight="1">
      <c r="A5" s="234" t="s">
        <v>133</v>
      </c>
      <c r="B5" s="235" t="s">
        <v>13</v>
      </c>
      <c r="C5" s="236" t="s">
        <v>14</v>
      </c>
      <c r="D5" s="236"/>
      <c r="E5" s="237" t="s">
        <v>98</v>
      </c>
      <c r="F5" s="238" t="s">
        <v>16</v>
      </c>
      <c r="G5" s="234" t="s">
        <v>133</v>
      </c>
      <c r="H5" s="235" t="s">
        <v>13</v>
      </c>
      <c r="I5" s="236" t="s">
        <v>14</v>
      </c>
      <c r="J5" s="236"/>
      <c r="K5" s="237" t="s">
        <v>98</v>
      </c>
      <c r="L5" s="238" t="s">
        <v>16</v>
      </c>
    </row>
    <row r="6" spans="1:12" s="230" customFormat="1" ht="24" customHeight="1">
      <c r="A6" s="234"/>
      <c r="B6" s="239"/>
      <c r="C6" s="236" t="s">
        <v>17</v>
      </c>
      <c r="D6" s="240" t="s">
        <v>18</v>
      </c>
      <c r="E6" s="241"/>
      <c r="F6" s="238"/>
      <c r="G6" s="234"/>
      <c r="H6" s="239"/>
      <c r="I6" s="236" t="s">
        <v>17</v>
      </c>
      <c r="J6" s="240" t="s">
        <v>18</v>
      </c>
      <c r="K6" s="241"/>
      <c r="L6" s="238"/>
    </row>
    <row r="7" spans="1:12" s="230" customFormat="1" ht="34.5" customHeight="1">
      <c r="A7" s="44" t="s">
        <v>134</v>
      </c>
      <c r="B7" s="242">
        <v>382</v>
      </c>
      <c r="C7" s="243">
        <v>482</v>
      </c>
      <c r="D7" s="244">
        <f>+C7/B7</f>
        <v>1.262</v>
      </c>
      <c r="E7" s="242">
        <v>527</v>
      </c>
      <c r="F7" s="244">
        <f aca="true" t="shared" si="0" ref="F7:F9">+C7/E7-1</f>
        <v>-0.085</v>
      </c>
      <c r="G7" s="245" t="s">
        <v>135</v>
      </c>
      <c r="H7" s="242"/>
      <c r="I7" s="243">
        <v>5</v>
      </c>
      <c r="J7" s="242"/>
      <c r="K7" s="242">
        <v>3</v>
      </c>
      <c r="L7" s="247"/>
    </row>
    <row r="8" spans="1:12" s="230" customFormat="1" ht="34.5" customHeight="1">
      <c r="A8" s="246" t="s">
        <v>136</v>
      </c>
      <c r="B8" s="242"/>
      <c r="C8" s="243">
        <v>18</v>
      </c>
      <c r="D8" s="244"/>
      <c r="E8" s="247"/>
      <c r="F8" s="244"/>
      <c r="G8" s="245" t="s">
        <v>137</v>
      </c>
      <c r="H8" s="242">
        <v>383</v>
      </c>
      <c r="I8" s="243">
        <v>503</v>
      </c>
      <c r="J8" s="244">
        <f>+I8/H8</f>
        <v>1.313</v>
      </c>
      <c r="K8" s="242">
        <v>559</v>
      </c>
      <c r="L8" s="244">
        <f>+I8/K8-1</f>
        <v>-0.1</v>
      </c>
    </row>
    <row r="9" spans="1:12" s="230" customFormat="1" ht="34.5" customHeight="1">
      <c r="A9" s="44" t="s">
        <v>138</v>
      </c>
      <c r="B9" s="242"/>
      <c r="C9" s="243">
        <v>3</v>
      </c>
      <c r="D9" s="244"/>
      <c r="E9" s="242"/>
      <c r="F9" s="244"/>
      <c r="G9" s="245" t="s">
        <v>139</v>
      </c>
      <c r="H9" s="242"/>
      <c r="I9" s="243"/>
      <c r="J9" s="242"/>
      <c r="K9" s="242"/>
      <c r="L9" s="247"/>
    </row>
    <row r="10" spans="1:12" s="230" customFormat="1" ht="34.5" customHeight="1">
      <c r="A10" s="44" t="s">
        <v>140</v>
      </c>
      <c r="B10" s="247"/>
      <c r="C10" s="243"/>
      <c r="D10" s="244"/>
      <c r="E10" s="247"/>
      <c r="F10" s="247"/>
      <c r="G10" s="245" t="s">
        <v>141</v>
      </c>
      <c r="H10" s="242"/>
      <c r="I10" s="243"/>
      <c r="J10" s="242"/>
      <c r="K10" s="242"/>
      <c r="L10" s="247"/>
    </row>
    <row r="11" spans="1:12" s="230" customFormat="1" ht="34.5" customHeight="1">
      <c r="A11" s="248" t="s">
        <v>142</v>
      </c>
      <c r="B11" s="247"/>
      <c r="C11" s="243"/>
      <c r="D11" s="244"/>
      <c r="E11" s="247"/>
      <c r="F11" s="247"/>
      <c r="G11" s="245" t="s">
        <v>143</v>
      </c>
      <c r="H11" s="242"/>
      <c r="I11" s="243"/>
      <c r="J11" s="244"/>
      <c r="K11" s="242"/>
      <c r="L11" s="244"/>
    </row>
    <row r="12" spans="1:12" s="230" customFormat="1" ht="34.5" customHeight="1">
      <c r="A12" s="249"/>
      <c r="B12" s="247"/>
      <c r="C12" s="243"/>
      <c r="D12" s="244"/>
      <c r="E12" s="247"/>
      <c r="F12" s="247"/>
      <c r="G12" s="44"/>
      <c r="H12" s="242"/>
      <c r="I12" s="243"/>
      <c r="J12" s="244"/>
      <c r="K12" s="242"/>
      <c r="L12" s="244"/>
    </row>
    <row r="13" spans="1:12" s="230" customFormat="1" ht="34.5" customHeight="1">
      <c r="A13" s="46" t="s">
        <v>144</v>
      </c>
      <c r="B13" s="242">
        <f>SUM(B7:B12)</f>
        <v>382</v>
      </c>
      <c r="C13" s="243">
        <f aca="true" t="shared" si="1" ref="C13:I13">SUM(C7:C12)</f>
        <v>503</v>
      </c>
      <c r="D13" s="244">
        <f>+C13/B13</f>
        <v>1.317</v>
      </c>
      <c r="E13" s="242">
        <f t="shared" si="1"/>
        <v>527</v>
      </c>
      <c r="F13" s="244">
        <f aca="true" t="shared" si="2" ref="F13:F16">+C13/E13-1</f>
        <v>-0.046</v>
      </c>
      <c r="G13" s="46" t="s">
        <v>145</v>
      </c>
      <c r="H13" s="242">
        <f t="shared" si="1"/>
        <v>383</v>
      </c>
      <c r="I13" s="243">
        <f t="shared" si="1"/>
        <v>508</v>
      </c>
      <c r="J13" s="244">
        <f>+I13/H13</f>
        <v>1.326</v>
      </c>
      <c r="K13" s="242">
        <f>SUM(K7:K12)</f>
        <v>562</v>
      </c>
      <c r="L13" s="244">
        <f>+I13/K13-1</f>
        <v>-0.096</v>
      </c>
    </row>
    <row r="14" spans="1:12" s="230" customFormat="1" ht="34.5" customHeight="1">
      <c r="A14" s="44" t="s">
        <v>146</v>
      </c>
      <c r="B14" s="242">
        <v>1</v>
      </c>
      <c r="C14" s="243">
        <v>0</v>
      </c>
      <c r="D14" s="244"/>
      <c r="E14" s="242">
        <v>32</v>
      </c>
      <c r="F14" s="244">
        <f t="shared" si="2"/>
        <v>-1</v>
      </c>
      <c r="G14" s="44" t="s">
        <v>147</v>
      </c>
      <c r="H14" s="242">
        <f>+B16-H13</f>
        <v>0</v>
      </c>
      <c r="I14" s="243">
        <f>+C16-I13</f>
        <v>0</v>
      </c>
      <c r="J14" s="244"/>
      <c r="K14" s="242">
        <f>+E16-K13</f>
        <v>0</v>
      </c>
      <c r="L14" s="244"/>
    </row>
    <row r="15" spans="1:12" s="230" customFormat="1" ht="34.5" customHeight="1">
      <c r="A15" s="44" t="s">
        <v>148</v>
      </c>
      <c r="B15" s="242"/>
      <c r="C15" s="243">
        <v>5</v>
      </c>
      <c r="D15" s="244"/>
      <c r="E15" s="242">
        <v>3</v>
      </c>
      <c r="F15" s="244">
        <f t="shared" si="2"/>
        <v>0.667</v>
      </c>
      <c r="G15" s="44"/>
      <c r="H15" s="242"/>
      <c r="I15" s="243"/>
      <c r="J15" s="244"/>
      <c r="K15" s="242"/>
      <c r="L15" s="244"/>
    </row>
    <row r="16" spans="1:12" s="230" customFormat="1" ht="34.5" customHeight="1">
      <c r="A16" s="46" t="s">
        <v>149</v>
      </c>
      <c r="B16" s="243">
        <f>+B13+B14+B15</f>
        <v>383</v>
      </c>
      <c r="C16" s="243">
        <f>+C13+C14+C15</f>
        <v>508</v>
      </c>
      <c r="D16" s="244">
        <f>+C16/B16</f>
        <v>1.326</v>
      </c>
      <c r="E16" s="242">
        <f>+E13+E14+E15</f>
        <v>562</v>
      </c>
      <c r="F16" s="244">
        <f t="shared" si="2"/>
        <v>-0.096</v>
      </c>
      <c r="G16" s="46" t="s">
        <v>150</v>
      </c>
      <c r="H16" s="242">
        <f aca="true" t="shared" si="3" ref="H16:K16">+H13+H14</f>
        <v>383</v>
      </c>
      <c r="I16" s="243">
        <f t="shared" si="3"/>
        <v>508</v>
      </c>
      <c r="J16" s="244">
        <f>+I16/H16</f>
        <v>1.326</v>
      </c>
      <c r="K16" s="242">
        <f t="shared" si="3"/>
        <v>562</v>
      </c>
      <c r="L16" s="244">
        <f>+I16/K16-1</f>
        <v>-0.096</v>
      </c>
    </row>
    <row r="17" spans="2:14" ht="14.25">
      <c r="B17" s="230"/>
      <c r="C17" s="230"/>
      <c r="D17" s="230"/>
      <c r="E17" s="230"/>
      <c r="F17" s="230"/>
      <c r="H17" s="230"/>
      <c r="I17" s="230"/>
      <c r="J17" s="230"/>
      <c r="K17" s="230"/>
      <c r="L17" s="230"/>
      <c r="M17" s="230"/>
      <c r="N17" s="230"/>
    </row>
    <row r="18" spans="8:14" ht="14.25">
      <c r="H18" s="230"/>
      <c r="I18" s="230"/>
      <c r="J18" s="230"/>
      <c r="K18" s="230"/>
      <c r="L18" s="230"/>
      <c r="M18" s="230"/>
      <c r="N18" s="230"/>
    </row>
    <row r="19" spans="8:14" ht="14.25">
      <c r="H19" s="230"/>
      <c r="I19" s="230"/>
      <c r="J19" s="230"/>
      <c r="K19" s="230"/>
      <c r="L19" s="230"/>
      <c r="M19" s="230"/>
      <c r="N19" s="230"/>
    </row>
    <row r="20" spans="8:14" ht="14.25">
      <c r="H20" s="230"/>
      <c r="I20" s="230"/>
      <c r="J20" s="230"/>
      <c r="K20" s="230"/>
      <c r="L20" s="230"/>
      <c r="M20" s="230"/>
      <c r="N20" s="230"/>
    </row>
    <row r="21" spans="8:14" ht="14.25">
      <c r="H21" s="230"/>
      <c r="I21" s="230"/>
      <c r="J21" s="230"/>
      <c r="K21" s="230"/>
      <c r="L21" s="230"/>
      <c r="M21" s="230"/>
      <c r="N21" s="230"/>
    </row>
  </sheetData>
  <sheetProtection/>
  <mergeCells count="13">
    <mergeCell ref="A2:L2"/>
    <mergeCell ref="A4:F4"/>
    <mergeCell ref="G4:L4"/>
    <mergeCell ref="C5:D5"/>
    <mergeCell ref="I5:J5"/>
    <mergeCell ref="A5:A6"/>
    <mergeCell ref="B5:B6"/>
    <mergeCell ref="E5:E6"/>
    <mergeCell ref="F5:F6"/>
    <mergeCell ref="G5:G6"/>
    <mergeCell ref="H5:H6"/>
    <mergeCell ref="K5:K6"/>
    <mergeCell ref="L5:L6"/>
  </mergeCells>
  <printOptions horizontalCentered="1"/>
  <pageMargins left="0.16" right="0.16" top="0.59" bottom="0.39" header="0.51" footer="0.51"/>
  <pageSetup firstPageNumber="21" useFirstPageNumber="1" horizontalDpi="1200" verticalDpi="12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Q14"/>
  <sheetViews>
    <sheetView showZeros="0" zoomScaleSheetLayoutView="100" workbookViewId="0" topLeftCell="A1">
      <selection activeCell="C17" sqref="C17"/>
    </sheetView>
  </sheetViews>
  <sheetFormatPr defaultColWidth="9.00390625" defaultRowHeight="14.25"/>
  <cols>
    <col min="1" max="1" width="26.375" style="2" customWidth="1"/>
    <col min="2" max="4" width="10.50390625" style="2" customWidth="1"/>
    <col min="5" max="5" width="8.125" style="2" customWidth="1"/>
    <col min="6" max="6" width="10.50390625" style="2" customWidth="1"/>
    <col min="7" max="7" width="8.125" style="2" customWidth="1"/>
    <col min="8" max="9" width="10.50390625" style="2" customWidth="1"/>
    <col min="10" max="10" width="8.125" style="2" customWidth="1"/>
    <col min="11" max="11" width="10.50390625" style="2" customWidth="1"/>
    <col min="12" max="12" width="8.125" style="2" customWidth="1"/>
    <col min="13" max="13" width="10.50390625" style="2" customWidth="1"/>
    <col min="14" max="16384" width="9.00390625" style="2" customWidth="1"/>
  </cols>
  <sheetData>
    <row r="1" spans="1:13" s="1" customFormat="1" ht="25.5" customHeight="1">
      <c r="A1" s="3" t="s">
        <v>151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1"/>
    </row>
    <row r="2" spans="1:17" ht="42.75" customHeight="1">
      <c r="A2" s="226" t="s">
        <v>152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1"/>
      <c r="O2" s="1"/>
      <c r="P2" s="1"/>
      <c r="Q2" s="1"/>
    </row>
    <row r="3" spans="1:13" s="1" customFormat="1" ht="25.5" customHeight="1">
      <c r="A3" s="6"/>
      <c r="B3" s="6"/>
      <c r="C3" s="6"/>
      <c r="D3" s="7"/>
      <c r="E3" s="7"/>
      <c r="F3" s="7"/>
      <c r="G3" s="7"/>
      <c r="H3" s="8"/>
      <c r="I3" s="7"/>
      <c r="J3" s="7"/>
      <c r="K3" s="7"/>
      <c r="L3" s="8"/>
      <c r="M3" s="22" t="s">
        <v>153</v>
      </c>
    </row>
    <row r="4" spans="1:13" s="1" customFormat="1" ht="27" customHeight="1">
      <c r="A4" s="9" t="s">
        <v>154</v>
      </c>
      <c r="B4" s="10" t="s">
        <v>155</v>
      </c>
      <c r="C4" s="11" t="s">
        <v>156</v>
      </c>
      <c r="D4" s="12"/>
      <c r="E4" s="12"/>
      <c r="F4" s="12"/>
      <c r="G4" s="13"/>
      <c r="H4" s="11" t="s">
        <v>157</v>
      </c>
      <c r="I4" s="12"/>
      <c r="J4" s="12"/>
      <c r="K4" s="12"/>
      <c r="L4" s="13"/>
      <c r="M4" s="10" t="s">
        <v>158</v>
      </c>
    </row>
    <row r="5" spans="1:13" s="1" customFormat="1" ht="40.5" customHeight="1">
      <c r="A5" s="14"/>
      <c r="B5" s="10"/>
      <c r="C5" s="10" t="s">
        <v>159</v>
      </c>
      <c r="D5" s="10" t="s">
        <v>160</v>
      </c>
      <c r="E5" s="10" t="s">
        <v>161</v>
      </c>
      <c r="F5" s="10" t="s">
        <v>98</v>
      </c>
      <c r="G5" s="10" t="s">
        <v>162</v>
      </c>
      <c r="H5" s="10" t="s">
        <v>159</v>
      </c>
      <c r="I5" s="10" t="s">
        <v>160</v>
      </c>
      <c r="J5" s="10" t="s">
        <v>161</v>
      </c>
      <c r="K5" s="10" t="s">
        <v>98</v>
      </c>
      <c r="L5" s="10" t="s">
        <v>162</v>
      </c>
      <c r="M5" s="10"/>
    </row>
    <row r="6" spans="1:13" s="1" customFormat="1" ht="43.5" customHeight="1">
      <c r="A6" s="15" t="s">
        <v>163</v>
      </c>
      <c r="B6" s="227">
        <v>11258</v>
      </c>
      <c r="C6" s="227">
        <v>26679</v>
      </c>
      <c r="D6" s="16">
        <v>27103</v>
      </c>
      <c r="E6" s="228">
        <f aca="true" t="shared" si="0" ref="E6:E12">+D6/C6</f>
        <v>1.016</v>
      </c>
      <c r="F6" s="227">
        <v>24964</v>
      </c>
      <c r="G6" s="228">
        <f>+D6/F6-1</f>
        <v>0.086</v>
      </c>
      <c r="H6" s="227">
        <v>26658</v>
      </c>
      <c r="I6" s="16">
        <v>25302</v>
      </c>
      <c r="J6" s="228">
        <f>+I6/H6</f>
        <v>0.949</v>
      </c>
      <c r="K6" s="227">
        <v>24001</v>
      </c>
      <c r="L6" s="228">
        <f>+I6/K6-1</f>
        <v>0.054</v>
      </c>
      <c r="M6" s="227">
        <f>+B6+D6-I6</f>
        <v>13059</v>
      </c>
    </row>
    <row r="7" spans="1:13" s="1" customFormat="1" ht="43.5" customHeight="1">
      <c r="A7" s="15" t="s">
        <v>164</v>
      </c>
      <c r="B7" s="227"/>
      <c r="C7" s="227">
        <v>10499</v>
      </c>
      <c r="D7" s="16">
        <v>10617</v>
      </c>
      <c r="E7" s="228">
        <f t="shared" si="0"/>
        <v>1.011</v>
      </c>
      <c r="F7" s="227">
        <v>10458</v>
      </c>
      <c r="G7" s="228">
        <f aca="true" t="shared" si="1" ref="G7:G12">+D7/F7-1</f>
        <v>0.015</v>
      </c>
      <c r="H7" s="227"/>
      <c r="I7" s="16"/>
      <c r="J7" s="228"/>
      <c r="K7" s="227"/>
      <c r="L7" s="228"/>
      <c r="M7" s="227"/>
    </row>
    <row r="8" spans="1:13" s="1" customFormat="1" ht="43.5" customHeight="1">
      <c r="A8" s="15" t="s">
        <v>165</v>
      </c>
      <c r="B8" s="227"/>
      <c r="C8" s="227">
        <v>16000</v>
      </c>
      <c r="D8" s="16">
        <v>16000</v>
      </c>
      <c r="E8" s="228">
        <f t="shared" si="0"/>
        <v>1</v>
      </c>
      <c r="F8" s="227">
        <v>14253</v>
      </c>
      <c r="G8" s="228">
        <f t="shared" si="1"/>
        <v>0.123</v>
      </c>
      <c r="H8" s="227"/>
      <c r="I8" s="16"/>
      <c r="J8" s="228"/>
      <c r="K8" s="227"/>
      <c r="L8" s="228"/>
      <c r="M8" s="227"/>
    </row>
    <row r="9" spans="1:13" s="1" customFormat="1" ht="43.5" customHeight="1">
      <c r="A9" s="15" t="s">
        <v>166</v>
      </c>
      <c r="B9" s="227">
        <v>22085</v>
      </c>
      <c r="C9" s="227">
        <v>16985</v>
      </c>
      <c r="D9" s="16">
        <v>17455</v>
      </c>
      <c r="E9" s="228">
        <f t="shared" si="0"/>
        <v>1.028</v>
      </c>
      <c r="F9" s="227">
        <v>16714</v>
      </c>
      <c r="G9" s="228">
        <f t="shared" si="1"/>
        <v>0.044</v>
      </c>
      <c r="H9" s="227">
        <v>13678</v>
      </c>
      <c r="I9" s="16">
        <v>15237</v>
      </c>
      <c r="J9" s="228">
        <f>+I9/H9</f>
        <v>1.114</v>
      </c>
      <c r="K9" s="227">
        <v>12865</v>
      </c>
      <c r="L9" s="228">
        <f>+I9/K9-1</f>
        <v>0.184</v>
      </c>
      <c r="M9" s="227">
        <f>+B9+D9-I9</f>
        <v>24303</v>
      </c>
    </row>
    <row r="10" spans="1:13" s="1" customFormat="1" ht="43.5" customHeight="1">
      <c r="A10" s="15" t="s">
        <v>164</v>
      </c>
      <c r="B10" s="227"/>
      <c r="C10" s="227">
        <v>2579</v>
      </c>
      <c r="D10" s="16">
        <v>2461</v>
      </c>
      <c r="E10" s="228">
        <f t="shared" si="0"/>
        <v>0.954</v>
      </c>
      <c r="F10" s="227">
        <v>2499</v>
      </c>
      <c r="G10" s="228">
        <f t="shared" si="1"/>
        <v>-0.015</v>
      </c>
      <c r="H10" s="227"/>
      <c r="I10" s="16"/>
      <c r="J10" s="228"/>
      <c r="K10" s="227"/>
      <c r="L10" s="228"/>
      <c r="M10" s="227"/>
    </row>
    <row r="11" spans="1:13" s="1" customFormat="1" ht="43.5" customHeight="1">
      <c r="A11" s="15" t="s">
        <v>165</v>
      </c>
      <c r="B11" s="227"/>
      <c r="C11" s="227">
        <v>13986</v>
      </c>
      <c r="D11" s="16">
        <v>14508</v>
      </c>
      <c r="E11" s="228">
        <f t="shared" si="0"/>
        <v>1.037</v>
      </c>
      <c r="F11" s="227">
        <v>13470</v>
      </c>
      <c r="G11" s="228">
        <f t="shared" si="1"/>
        <v>0.077</v>
      </c>
      <c r="H11" s="227"/>
      <c r="I11" s="16"/>
      <c r="J11" s="228"/>
      <c r="K11" s="227"/>
      <c r="L11" s="228"/>
      <c r="M11" s="227"/>
    </row>
    <row r="12" spans="1:13" s="1" customFormat="1" ht="43.5" customHeight="1">
      <c r="A12" s="18" t="s">
        <v>167</v>
      </c>
      <c r="B12" s="227">
        <f aca="true" t="shared" si="2" ref="B12:F12">+B6+B9</f>
        <v>33343</v>
      </c>
      <c r="C12" s="227">
        <f t="shared" si="2"/>
        <v>43664</v>
      </c>
      <c r="D12" s="227">
        <f t="shared" si="2"/>
        <v>44558</v>
      </c>
      <c r="E12" s="228">
        <f t="shared" si="0"/>
        <v>1.02</v>
      </c>
      <c r="F12" s="227">
        <f t="shared" si="2"/>
        <v>41678</v>
      </c>
      <c r="G12" s="228">
        <f t="shared" si="1"/>
        <v>0.069</v>
      </c>
      <c r="H12" s="227">
        <f aca="true" t="shared" si="3" ref="H12:K12">+H6+H9</f>
        <v>40336</v>
      </c>
      <c r="I12" s="227">
        <f t="shared" si="3"/>
        <v>40539</v>
      </c>
      <c r="J12" s="228">
        <f>+I12/H12</f>
        <v>1.005</v>
      </c>
      <c r="K12" s="227">
        <f t="shared" si="3"/>
        <v>36866</v>
      </c>
      <c r="L12" s="228">
        <f>+I12/K12-1</f>
        <v>0.1</v>
      </c>
      <c r="M12" s="227">
        <f>+M6+M9</f>
        <v>37362</v>
      </c>
    </row>
    <row r="14" ht="14.25">
      <c r="D14" s="227">
        <f>+B12+D12</f>
        <v>77901</v>
      </c>
    </row>
  </sheetData>
  <sheetProtection selectLockedCells="1" selectUnlockedCells="1"/>
  <mergeCells count="6">
    <mergeCell ref="A2:M2"/>
    <mergeCell ref="C4:G4"/>
    <mergeCell ref="H4:L4"/>
    <mergeCell ref="A4:A5"/>
    <mergeCell ref="B4:B5"/>
    <mergeCell ref="M4:M5"/>
  </mergeCells>
  <printOptions horizontalCentered="1"/>
  <pageMargins left="0.35" right="0.35" top="0.59" bottom="0.39" header="0.51" footer="0.51"/>
  <pageSetup firstPageNumber="22" useFirstPageNumber="1" fitToHeight="1" fitToWidth="1" horizontalDpi="600" verticalDpi="600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V60"/>
  <sheetViews>
    <sheetView showGridLines="0" tabSelected="1" workbookViewId="0" topLeftCell="A25">
      <selection activeCell="H36" sqref="H36"/>
    </sheetView>
  </sheetViews>
  <sheetFormatPr defaultColWidth="9.125" defaultRowHeight="14.25"/>
  <cols>
    <col min="1" max="1" width="47.375" style="215" customWidth="1"/>
    <col min="2" max="2" width="17.375" style="215" customWidth="1"/>
    <col min="3" max="3" width="17.375" style="214" customWidth="1"/>
    <col min="4" max="249" width="9.125" style="214" customWidth="1"/>
    <col min="250" max="16384" width="9.125" style="123" customWidth="1"/>
  </cols>
  <sheetData>
    <row r="1" ht="14.25">
      <c r="A1" s="216" t="s">
        <v>168</v>
      </c>
    </row>
    <row r="2" spans="1:3" ht="33.75" customHeight="1">
      <c r="A2" s="217" t="s">
        <v>169</v>
      </c>
      <c r="B2" s="217"/>
      <c r="C2" s="217"/>
    </row>
    <row r="3" spans="1:3" ht="28.5" customHeight="1">
      <c r="A3" s="218"/>
      <c r="B3" s="218"/>
      <c r="C3" s="219" t="s">
        <v>11</v>
      </c>
    </row>
    <row r="4" spans="1:3" ht="22.5" customHeight="1">
      <c r="A4" s="220" t="s">
        <v>170</v>
      </c>
      <c r="B4" s="220" t="s">
        <v>17</v>
      </c>
      <c r="C4" s="220" t="s">
        <v>171</v>
      </c>
    </row>
    <row r="5" spans="1:3" ht="22.5" customHeight="1">
      <c r="A5" s="221" t="s">
        <v>172</v>
      </c>
      <c r="B5" s="222"/>
      <c r="C5" s="223"/>
    </row>
    <row r="6" spans="1:3" ht="22.5" customHeight="1">
      <c r="A6" s="224" t="s">
        <v>173</v>
      </c>
      <c r="B6" s="225">
        <f>+B7+B13+B14</f>
        <v>394701</v>
      </c>
      <c r="C6" s="223"/>
    </row>
    <row r="7" spans="1:3" ht="22.5" customHeight="1">
      <c r="A7" s="224" t="s">
        <v>174</v>
      </c>
      <c r="B7" s="225">
        <f>+B8+B10</f>
        <v>394512</v>
      </c>
      <c r="C7" s="223"/>
    </row>
    <row r="8" spans="1:3" ht="22.5" customHeight="1">
      <c r="A8" s="224" t="s">
        <v>175</v>
      </c>
      <c r="B8" s="225">
        <v>242798</v>
      </c>
      <c r="C8" s="223"/>
    </row>
    <row r="9" spans="1:256" s="214" customFormat="1" ht="22.5" customHeight="1">
      <c r="A9" s="224" t="s">
        <v>176</v>
      </c>
      <c r="B9" s="225">
        <v>918</v>
      </c>
      <c r="C9" s="223"/>
      <c r="IP9" s="123"/>
      <c r="IQ9" s="123"/>
      <c r="IR9" s="123"/>
      <c r="IS9" s="123"/>
      <c r="IT9" s="123"/>
      <c r="IU9" s="123"/>
      <c r="IV9" s="123"/>
    </row>
    <row r="10" spans="1:3" ht="22.5" customHeight="1">
      <c r="A10" s="224" t="s">
        <v>177</v>
      </c>
      <c r="B10" s="225">
        <v>151714</v>
      </c>
      <c r="C10" s="223"/>
    </row>
    <row r="11" spans="1:256" s="214" customFormat="1" ht="22.5" customHeight="1">
      <c r="A11" s="224" t="s">
        <v>178</v>
      </c>
      <c r="B11" s="225">
        <v>50300</v>
      </c>
      <c r="C11" s="223"/>
      <c r="IP11" s="123"/>
      <c r="IQ11" s="123"/>
      <c r="IR11" s="123"/>
      <c r="IS11" s="123"/>
      <c r="IT11" s="123"/>
      <c r="IU11" s="123"/>
      <c r="IV11" s="123"/>
    </row>
    <row r="12" spans="1:256" s="214" customFormat="1" ht="22.5" customHeight="1">
      <c r="A12" s="224" t="s">
        <v>179</v>
      </c>
      <c r="B12" s="225">
        <v>20000</v>
      </c>
      <c r="C12" s="223"/>
      <c r="IP12" s="123"/>
      <c r="IQ12" s="123"/>
      <c r="IR12" s="123"/>
      <c r="IS12" s="123"/>
      <c r="IT12" s="123"/>
      <c r="IU12" s="123"/>
      <c r="IV12" s="123"/>
    </row>
    <row r="13" spans="1:3" ht="22.5" customHeight="1">
      <c r="A13" s="224" t="s">
        <v>180</v>
      </c>
      <c r="B13" s="225">
        <v>189</v>
      </c>
      <c r="C13" s="223"/>
    </row>
    <row r="14" spans="1:3" ht="22.5" customHeight="1">
      <c r="A14" s="224" t="s">
        <v>181</v>
      </c>
      <c r="B14" s="225">
        <v>0</v>
      </c>
      <c r="C14" s="223"/>
    </row>
    <row r="15" spans="1:3" ht="22.5" customHeight="1">
      <c r="A15" s="224" t="s">
        <v>182</v>
      </c>
      <c r="B15" s="225">
        <f>+B16+B22+B23</f>
        <v>57237</v>
      </c>
      <c r="C15" s="223"/>
    </row>
    <row r="16" spans="1:256" s="214" customFormat="1" ht="22.5" customHeight="1">
      <c r="A16" s="224" t="s">
        <v>174</v>
      </c>
      <c r="B16" s="225">
        <f>+B17+B19</f>
        <v>57237</v>
      </c>
      <c r="C16" s="223"/>
      <c r="IP16" s="123"/>
      <c r="IQ16" s="123"/>
      <c r="IR16" s="123"/>
      <c r="IS16" s="123"/>
      <c r="IT16" s="123"/>
      <c r="IU16" s="123"/>
      <c r="IV16" s="123"/>
    </row>
    <row r="17" spans="1:256" s="214" customFormat="1" ht="22.5" customHeight="1">
      <c r="A17" s="224" t="s">
        <v>175</v>
      </c>
      <c r="B17" s="225">
        <f>41680-385+1722</f>
        <v>43017</v>
      </c>
      <c r="C17" s="223"/>
      <c r="IP17" s="123"/>
      <c r="IQ17" s="123"/>
      <c r="IR17" s="123"/>
      <c r="IS17" s="123"/>
      <c r="IT17" s="123"/>
      <c r="IU17" s="123"/>
      <c r="IV17" s="123"/>
    </row>
    <row r="18" spans="1:256" s="214" customFormat="1" ht="22.5" customHeight="1">
      <c r="A18" s="224" t="s">
        <v>176</v>
      </c>
      <c r="B18" s="225">
        <v>1722</v>
      </c>
      <c r="C18" s="223"/>
      <c r="IP18" s="123"/>
      <c r="IQ18" s="123"/>
      <c r="IR18" s="123"/>
      <c r="IS18" s="123"/>
      <c r="IT18" s="123"/>
      <c r="IU18" s="123"/>
      <c r="IV18" s="123"/>
    </row>
    <row r="19" spans="1:256" s="214" customFormat="1" ht="22.5" customHeight="1">
      <c r="A19" s="224" t="s">
        <v>177</v>
      </c>
      <c r="B19" s="225">
        <v>14220</v>
      </c>
      <c r="C19" s="223"/>
      <c r="IP19" s="123"/>
      <c r="IQ19" s="123"/>
      <c r="IR19" s="123"/>
      <c r="IS19" s="123"/>
      <c r="IT19" s="123"/>
      <c r="IU19" s="123"/>
      <c r="IV19" s="123"/>
    </row>
    <row r="20" spans="1:256" s="214" customFormat="1" ht="22.5" customHeight="1">
      <c r="A20" s="224" t="s">
        <v>178</v>
      </c>
      <c r="B20" s="225">
        <v>0</v>
      </c>
      <c r="C20" s="223"/>
      <c r="IP20" s="123"/>
      <c r="IQ20" s="123"/>
      <c r="IR20" s="123"/>
      <c r="IS20" s="123"/>
      <c r="IT20" s="123"/>
      <c r="IU20" s="123"/>
      <c r="IV20" s="123"/>
    </row>
    <row r="21" spans="1:256" s="214" customFormat="1" ht="22.5" customHeight="1">
      <c r="A21" s="224" t="s">
        <v>179</v>
      </c>
      <c r="B21" s="225">
        <v>0</v>
      </c>
      <c r="C21" s="223"/>
      <c r="IP21" s="123"/>
      <c r="IQ21" s="123"/>
      <c r="IR21" s="123"/>
      <c r="IS21" s="123"/>
      <c r="IT21" s="123"/>
      <c r="IU21" s="123"/>
      <c r="IV21" s="123"/>
    </row>
    <row r="22" spans="1:256" s="214" customFormat="1" ht="22.5" customHeight="1">
      <c r="A22" s="224" t="s">
        <v>180</v>
      </c>
      <c r="B22" s="225">
        <v>0</v>
      </c>
      <c r="C22" s="223"/>
      <c r="IP22" s="123"/>
      <c r="IQ22" s="123"/>
      <c r="IR22" s="123"/>
      <c r="IS22" s="123"/>
      <c r="IT22" s="123"/>
      <c r="IU22" s="123"/>
      <c r="IV22" s="123"/>
    </row>
    <row r="23" spans="1:256" s="214" customFormat="1" ht="22.5" customHeight="1">
      <c r="A23" s="224" t="s">
        <v>181</v>
      </c>
      <c r="B23" s="225">
        <v>0</v>
      </c>
      <c r="C23" s="223"/>
      <c r="IP23" s="123"/>
      <c r="IQ23" s="123"/>
      <c r="IR23" s="123"/>
      <c r="IS23" s="123"/>
      <c r="IT23" s="123"/>
      <c r="IU23" s="123"/>
      <c r="IV23" s="123"/>
    </row>
    <row r="24" spans="1:3" ht="22.5" customHeight="1">
      <c r="A24" s="224" t="s">
        <v>183</v>
      </c>
      <c r="B24" s="225">
        <f>+B25+B31+B32</f>
        <v>31412</v>
      </c>
      <c r="C24" s="223"/>
    </row>
    <row r="25" spans="1:256" s="214" customFormat="1" ht="22.5" customHeight="1">
      <c r="A25" s="224" t="s">
        <v>174</v>
      </c>
      <c r="B25" s="225">
        <f>+B26+B28</f>
        <v>31412</v>
      </c>
      <c r="C25" s="223"/>
      <c r="IP25" s="123"/>
      <c r="IQ25" s="123"/>
      <c r="IR25" s="123"/>
      <c r="IS25" s="123"/>
      <c r="IT25" s="123"/>
      <c r="IU25" s="123"/>
      <c r="IV25" s="123"/>
    </row>
    <row r="26" spans="1:256" s="214" customFormat="1" ht="22.5" customHeight="1">
      <c r="A26" s="224" t="s">
        <v>175</v>
      </c>
      <c r="B26" s="225">
        <v>21262</v>
      </c>
      <c r="C26" s="223"/>
      <c r="IP26" s="123"/>
      <c r="IQ26" s="123"/>
      <c r="IR26" s="123"/>
      <c r="IS26" s="123"/>
      <c r="IT26" s="123"/>
      <c r="IU26" s="123"/>
      <c r="IV26" s="123"/>
    </row>
    <row r="27" spans="1:256" s="214" customFormat="1" ht="22.5" customHeight="1">
      <c r="A27" s="224" t="s">
        <v>176</v>
      </c>
      <c r="B27" s="225">
        <v>0</v>
      </c>
      <c r="C27" s="223"/>
      <c r="IP27" s="123"/>
      <c r="IQ27" s="123"/>
      <c r="IR27" s="123"/>
      <c r="IS27" s="123"/>
      <c r="IT27" s="123"/>
      <c r="IU27" s="123"/>
      <c r="IV27" s="123"/>
    </row>
    <row r="28" spans="1:256" s="214" customFormat="1" ht="22.5" customHeight="1">
      <c r="A28" s="224" t="s">
        <v>177</v>
      </c>
      <c r="B28" s="225">
        <v>10150</v>
      </c>
      <c r="C28" s="223"/>
      <c r="IP28" s="123"/>
      <c r="IQ28" s="123"/>
      <c r="IR28" s="123"/>
      <c r="IS28" s="123"/>
      <c r="IT28" s="123"/>
      <c r="IU28" s="123"/>
      <c r="IV28" s="123"/>
    </row>
    <row r="29" spans="1:256" s="214" customFormat="1" ht="22.5" customHeight="1">
      <c r="A29" s="224" t="s">
        <v>178</v>
      </c>
      <c r="B29" s="225">
        <v>0</v>
      </c>
      <c r="C29" s="223"/>
      <c r="IP29" s="123"/>
      <c r="IQ29" s="123"/>
      <c r="IR29" s="123"/>
      <c r="IS29" s="123"/>
      <c r="IT29" s="123"/>
      <c r="IU29" s="123"/>
      <c r="IV29" s="123"/>
    </row>
    <row r="30" spans="1:256" s="214" customFormat="1" ht="22.5" customHeight="1">
      <c r="A30" s="224" t="s">
        <v>179</v>
      </c>
      <c r="B30" s="225">
        <v>0</v>
      </c>
      <c r="C30" s="223"/>
      <c r="IP30" s="123"/>
      <c r="IQ30" s="123"/>
      <c r="IR30" s="123"/>
      <c r="IS30" s="123"/>
      <c r="IT30" s="123"/>
      <c r="IU30" s="123"/>
      <c r="IV30" s="123"/>
    </row>
    <row r="31" spans="1:256" s="214" customFormat="1" ht="22.5" customHeight="1">
      <c r="A31" s="224" t="s">
        <v>180</v>
      </c>
      <c r="B31" s="225">
        <v>0</v>
      </c>
      <c r="C31" s="223"/>
      <c r="IP31" s="123"/>
      <c r="IQ31" s="123"/>
      <c r="IR31" s="123"/>
      <c r="IS31" s="123"/>
      <c r="IT31" s="123"/>
      <c r="IU31" s="123"/>
      <c r="IV31" s="123"/>
    </row>
    <row r="32" spans="1:256" s="214" customFormat="1" ht="22.5" customHeight="1">
      <c r="A32" s="224" t="s">
        <v>181</v>
      </c>
      <c r="B32" s="225">
        <v>0</v>
      </c>
      <c r="C32" s="223"/>
      <c r="IP32" s="123"/>
      <c r="IQ32" s="123"/>
      <c r="IR32" s="123"/>
      <c r="IS32" s="123"/>
      <c r="IT32" s="123"/>
      <c r="IU32" s="123"/>
      <c r="IV32" s="123"/>
    </row>
    <row r="33" spans="1:3" ht="22.5" customHeight="1">
      <c r="A33" s="224" t="s">
        <v>184</v>
      </c>
      <c r="B33" s="225">
        <f>+B34+B40+B41</f>
        <v>420526</v>
      </c>
      <c r="C33" s="223"/>
    </row>
    <row r="34" spans="1:256" s="214" customFormat="1" ht="22.5" customHeight="1">
      <c r="A34" s="224" t="s">
        <v>174</v>
      </c>
      <c r="B34" s="225">
        <f>+B35+B37</f>
        <v>420337</v>
      </c>
      <c r="C34" s="223"/>
      <c r="IP34" s="123"/>
      <c r="IQ34" s="123"/>
      <c r="IR34" s="123"/>
      <c r="IS34" s="123"/>
      <c r="IT34" s="123"/>
      <c r="IU34" s="123"/>
      <c r="IV34" s="123"/>
    </row>
    <row r="35" spans="1:256" s="214" customFormat="1" ht="22.5" customHeight="1">
      <c r="A35" s="224" t="s">
        <v>175</v>
      </c>
      <c r="B35" s="225">
        <f aca="true" t="shared" si="0" ref="B35:B41">+B8+B17-B26</f>
        <v>264553</v>
      </c>
      <c r="C35" s="223"/>
      <c r="IP35" s="123"/>
      <c r="IQ35" s="123"/>
      <c r="IR35" s="123"/>
      <c r="IS35" s="123"/>
      <c r="IT35" s="123"/>
      <c r="IU35" s="123"/>
      <c r="IV35" s="123"/>
    </row>
    <row r="36" spans="1:256" s="214" customFormat="1" ht="22.5" customHeight="1">
      <c r="A36" s="224" t="s">
        <v>176</v>
      </c>
      <c r="B36" s="225">
        <f t="shared" si="0"/>
        <v>2640</v>
      </c>
      <c r="C36" s="223"/>
      <c r="IP36" s="123"/>
      <c r="IQ36" s="123"/>
      <c r="IR36" s="123"/>
      <c r="IS36" s="123"/>
      <c r="IT36" s="123"/>
      <c r="IU36" s="123"/>
      <c r="IV36" s="123"/>
    </row>
    <row r="37" spans="1:256" s="214" customFormat="1" ht="22.5" customHeight="1">
      <c r="A37" s="224" t="s">
        <v>177</v>
      </c>
      <c r="B37" s="225">
        <f t="shared" si="0"/>
        <v>155784</v>
      </c>
      <c r="C37" s="223"/>
      <c r="IP37" s="123"/>
      <c r="IQ37" s="123"/>
      <c r="IR37" s="123"/>
      <c r="IS37" s="123"/>
      <c r="IT37" s="123"/>
      <c r="IU37" s="123"/>
      <c r="IV37" s="123"/>
    </row>
    <row r="38" spans="1:256" s="214" customFormat="1" ht="22.5" customHeight="1">
      <c r="A38" s="224" t="s">
        <v>178</v>
      </c>
      <c r="B38" s="225">
        <v>50300</v>
      </c>
      <c r="C38" s="223"/>
      <c r="IP38" s="123"/>
      <c r="IQ38" s="123"/>
      <c r="IR38" s="123"/>
      <c r="IS38" s="123"/>
      <c r="IT38" s="123"/>
      <c r="IU38" s="123"/>
      <c r="IV38" s="123"/>
    </row>
    <row r="39" spans="1:256" s="214" customFormat="1" ht="22.5" customHeight="1">
      <c r="A39" s="224" t="s">
        <v>179</v>
      </c>
      <c r="B39" s="225">
        <v>20000</v>
      </c>
      <c r="C39" s="223"/>
      <c r="IP39" s="123"/>
      <c r="IQ39" s="123"/>
      <c r="IR39" s="123"/>
      <c r="IS39" s="123"/>
      <c r="IT39" s="123"/>
      <c r="IU39" s="123"/>
      <c r="IV39" s="123"/>
    </row>
    <row r="40" spans="1:256" s="214" customFormat="1" ht="22.5" customHeight="1">
      <c r="A40" s="224" t="s">
        <v>180</v>
      </c>
      <c r="B40" s="225">
        <f t="shared" si="0"/>
        <v>189</v>
      </c>
      <c r="C40" s="223"/>
      <c r="IP40" s="123"/>
      <c r="IQ40" s="123"/>
      <c r="IR40" s="123"/>
      <c r="IS40" s="123"/>
      <c r="IT40" s="123"/>
      <c r="IU40" s="123"/>
      <c r="IV40" s="123"/>
    </row>
    <row r="41" spans="1:256" s="214" customFormat="1" ht="22.5" customHeight="1">
      <c r="A41" s="224" t="s">
        <v>181</v>
      </c>
      <c r="B41" s="225">
        <f t="shared" si="0"/>
        <v>0</v>
      </c>
      <c r="C41" s="223"/>
      <c r="IP41" s="123"/>
      <c r="IQ41" s="123"/>
      <c r="IR41" s="123"/>
      <c r="IS41" s="123"/>
      <c r="IT41" s="123"/>
      <c r="IU41" s="123"/>
      <c r="IV41" s="123"/>
    </row>
    <row r="42" spans="1:3" ht="22.5" customHeight="1">
      <c r="A42" s="221" t="s">
        <v>185</v>
      </c>
      <c r="B42" s="225"/>
      <c r="C42" s="223"/>
    </row>
    <row r="43" spans="1:3" ht="22.5" customHeight="1">
      <c r="A43" s="224" t="s">
        <v>186</v>
      </c>
      <c r="B43" s="225">
        <f>+B44+B46</f>
        <v>414049</v>
      </c>
      <c r="C43" s="223"/>
    </row>
    <row r="44" spans="1:3" ht="22.5" customHeight="1">
      <c r="A44" s="224" t="s">
        <v>187</v>
      </c>
      <c r="B44" s="225">
        <v>251214</v>
      </c>
      <c r="C44" s="223"/>
    </row>
    <row r="45" spans="1:256" s="214" customFormat="1" ht="22.5" customHeight="1">
      <c r="A45" s="224" t="s">
        <v>188</v>
      </c>
      <c r="B45" s="225">
        <v>2955</v>
      </c>
      <c r="C45" s="223"/>
      <c r="IP45" s="123"/>
      <c r="IQ45" s="123"/>
      <c r="IR45" s="123"/>
      <c r="IS45" s="123"/>
      <c r="IT45" s="123"/>
      <c r="IU45" s="123"/>
      <c r="IV45" s="123"/>
    </row>
    <row r="46" spans="1:3" ht="22.5" customHeight="1">
      <c r="A46" s="224" t="s">
        <v>189</v>
      </c>
      <c r="B46" s="225">
        <v>162835</v>
      </c>
      <c r="C46" s="223"/>
    </row>
    <row r="47" spans="1:256" s="214" customFormat="1" ht="22.5" customHeight="1">
      <c r="A47" s="224" t="s">
        <v>190</v>
      </c>
      <c r="B47" s="225">
        <v>50300</v>
      </c>
      <c r="C47" s="223"/>
      <c r="IP47" s="123"/>
      <c r="IQ47" s="123"/>
      <c r="IR47" s="123"/>
      <c r="IS47" s="123"/>
      <c r="IT47" s="123"/>
      <c r="IU47" s="123"/>
      <c r="IV47" s="123"/>
    </row>
    <row r="48" spans="1:256" s="214" customFormat="1" ht="22.5" customHeight="1">
      <c r="A48" s="224" t="s">
        <v>191</v>
      </c>
      <c r="B48" s="225">
        <v>20000</v>
      </c>
      <c r="C48" s="223"/>
      <c r="IP48" s="123"/>
      <c r="IQ48" s="123"/>
      <c r="IR48" s="123"/>
      <c r="IS48" s="123"/>
      <c r="IT48" s="123"/>
      <c r="IU48" s="123"/>
      <c r="IV48" s="123"/>
    </row>
    <row r="49" spans="1:3" ht="22.5" customHeight="1">
      <c r="A49" s="224" t="s">
        <v>192</v>
      </c>
      <c r="B49" s="225">
        <f>+B50+B52</f>
        <v>38783</v>
      </c>
      <c r="C49" s="223"/>
    </row>
    <row r="50" spans="1:256" s="214" customFormat="1" ht="22.5" customHeight="1">
      <c r="A50" s="224" t="s">
        <v>187</v>
      </c>
      <c r="B50" s="225">
        <v>24563</v>
      </c>
      <c r="C50" s="223"/>
      <c r="IP50" s="123"/>
      <c r="IQ50" s="123"/>
      <c r="IR50" s="123"/>
      <c r="IS50" s="123"/>
      <c r="IT50" s="123"/>
      <c r="IU50" s="123"/>
      <c r="IV50" s="123"/>
    </row>
    <row r="51" spans="1:256" s="214" customFormat="1" ht="22.5" customHeight="1">
      <c r="A51" s="224" t="s">
        <v>188</v>
      </c>
      <c r="B51" s="225">
        <v>540</v>
      </c>
      <c r="C51" s="223"/>
      <c r="IP51" s="123"/>
      <c r="IQ51" s="123"/>
      <c r="IR51" s="123"/>
      <c r="IS51" s="123"/>
      <c r="IT51" s="123"/>
      <c r="IU51" s="123"/>
      <c r="IV51" s="123"/>
    </row>
    <row r="52" spans="1:256" s="214" customFormat="1" ht="22.5" customHeight="1">
      <c r="A52" s="224" t="s">
        <v>189</v>
      </c>
      <c r="B52" s="225">
        <v>14220</v>
      </c>
      <c r="C52" s="223"/>
      <c r="IP52" s="123"/>
      <c r="IQ52" s="123"/>
      <c r="IR52" s="123"/>
      <c r="IS52" s="123"/>
      <c r="IT52" s="123"/>
      <c r="IU52" s="123"/>
      <c r="IV52" s="123"/>
    </row>
    <row r="53" spans="1:256" s="214" customFormat="1" ht="22.5" customHeight="1">
      <c r="A53" s="224" t="s">
        <v>190</v>
      </c>
      <c r="B53" s="225">
        <v>0</v>
      </c>
      <c r="C53" s="223"/>
      <c r="IP53" s="123"/>
      <c r="IQ53" s="123"/>
      <c r="IR53" s="123"/>
      <c r="IS53" s="123"/>
      <c r="IT53" s="123"/>
      <c r="IU53" s="123"/>
      <c r="IV53" s="123"/>
    </row>
    <row r="54" spans="1:256" s="214" customFormat="1" ht="22.5" customHeight="1">
      <c r="A54" s="224" t="s">
        <v>191</v>
      </c>
      <c r="B54" s="225">
        <v>0</v>
      </c>
      <c r="C54" s="223"/>
      <c r="IP54" s="123"/>
      <c r="IQ54" s="123"/>
      <c r="IR54" s="123"/>
      <c r="IS54" s="123"/>
      <c r="IT54" s="123"/>
      <c r="IU54" s="123"/>
      <c r="IV54" s="123"/>
    </row>
    <row r="55" spans="1:3" ht="22.5" customHeight="1">
      <c r="A55" s="224" t="s">
        <v>193</v>
      </c>
      <c r="B55" s="225">
        <f>+B56+B58</f>
        <v>452832</v>
      </c>
      <c r="C55" s="223"/>
    </row>
    <row r="56" spans="1:256" s="214" customFormat="1" ht="22.5" customHeight="1">
      <c r="A56" s="224" t="s">
        <v>187</v>
      </c>
      <c r="B56" s="225">
        <f aca="true" t="shared" si="1" ref="B56:B60">+B44+B50</f>
        <v>275777</v>
      </c>
      <c r="C56" s="223"/>
      <c r="IP56" s="123"/>
      <c r="IQ56" s="123"/>
      <c r="IR56" s="123"/>
      <c r="IS56" s="123"/>
      <c r="IT56" s="123"/>
      <c r="IU56" s="123"/>
      <c r="IV56" s="123"/>
    </row>
    <row r="57" spans="1:256" s="214" customFormat="1" ht="22.5" customHeight="1">
      <c r="A57" s="224" t="s">
        <v>188</v>
      </c>
      <c r="B57" s="225">
        <f t="shared" si="1"/>
        <v>3495</v>
      </c>
      <c r="C57" s="223"/>
      <c r="IP57" s="123"/>
      <c r="IQ57" s="123"/>
      <c r="IR57" s="123"/>
      <c r="IS57" s="123"/>
      <c r="IT57" s="123"/>
      <c r="IU57" s="123"/>
      <c r="IV57" s="123"/>
    </row>
    <row r="58" spans="1:256" s="214" customFormat="1" ht="22.5" customHeight="1">
      <c r="A58" s="224" t="s">
        <v>189</v>
      </c>
      <c r="B58" s="225">
        <f t="shared" si="1"/>
        <v>177055</v>
      </c>
      <c r="C58" s="223"/>
      <c r="IP58" s="123"/>
      <c r="IQ58" s="123"/>
      <c r="IR58" s="123"/>
      <c r="IS58" s="123"/>
      <c r="IT58" s="123"/>
      <c r="IU58" s="123"/>
      <c r="IV58" s="123"/>
    </row>
    <row r="59" spans="1:256" s="214" customFormat="1" ht="22.5" customHeight="1">
      <c r="A59" s="224" t="s">
        <v>190</v>
      </c>
      <c r="B59" s="225">
        <f t="shared" si="1"/>
        <v>50300</v>
      </c>
      <c r="C59" s="223"/>
      <c r="IP59" s="123"/>
      <c r="IQ59" s="123"/>
      <c r="IR59" s="123"/>
      <c r="IS59" s="123"/>
      <c r="IT59" s="123"/>
      <c r="IU59" s="123"/>
      <c r="IV59" s="123"/>
    </row>
    <row r="60" spans="1:256" s="214" customFormat="1" ht="22.5" customHeight="1">
      <c r="A60" s="224" t="s">
        <v>191</v>
      </c>
      <c r="B60" s="225">
        <f t="shared" si="1"/>
        <v>20000</v>
      </c>
      <c r="C60" s="223"/>
      <c r="IP60" s="123"/>
      <c r="IQ60" s="123"/>
      <c r="IR60" s="123"/>
      <c r="IS60" s="123"/>
      <c r="IT60" s="123"/>
      <c r="IU60" s="123"/>
      <c r="IV60" s="123"/>
    </row>
  </sheetData>
  <sheetProtection/>
  <mergeCells count="2">
    <mergeCell ref="A2:C2"/>
    <mergeCell ref="A3:B3"/>
  </mergeCells>
  <printOptions horizontalCentered="1"/>
  <pageMargins left="0.39" right="0.39" top="0.7900000000000001" bottom="0.59" header="0" footer="0.39"/>
  <pageSetup firstPageNumber="0" useFirstPageNumber="1" fitToHeight="0" fitToWidth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ytczj</dc:creator>
  <cp:keywords/>
  <dc:description/>
  <cp:lastModifiedBy>Administrator</cp:lastModifiedBy>
  <cp:lastPrinted>2019-12-11T14:57:55Z</cp:lastPrinted>
  <dcterms:created xsi:type="dcterms:W3CDTF">2010-01-01T08:09:19Z</dcterms:created>
  <dcterms:modified xsi:type="dcterms:W3CDTF">2021-12-20T09:09:00Z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